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p.neckebroeck\AppData\Local\Microsoft\Windows\INetCache\Content.Outlook\FYTQU255\"/>
    </mc:Choice>
  </mc:AlternateContent>
  <xr:revisionPtr revIDLastSave="0" documentId="13_ncr:1_{999B4D5C-FBA2-4B7D-97D7-33E74E4F07F7}" xr6:coauthVersionLast="47" xr6:coauthVersionMax="47" xr10:uidLastSave="{00000000-0000-0000-0000-000000000000}"/>
  <bookViews>
    <workbookView xWindow="-28920" yWindow="2520" windowWidth="29040" windowHeight="15840" xr2:uid="{00000000-000D-0000-FFFF-FFFF00000000}"/>
  </bookViews>
  <sheets>
    <sheet name="Bovengemeentelijk" sheetId="4" r:id="rId1"/>
    <sheet name="Gemeentelijk" sheetId="2" r:id="rId2"/>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89" i="4" l="1"/>
  <c r="Q89" i="4"/>
  <c r="AQ89" i="4" l="1"/>
  <c r="AP89" i="4"/>
  <c r="BC67" i="4"/>
  <c r="AX67" i="4"/>
  <c r="AW67" i="4"/>
  <c r="AV67" i="4"/>
  <c r="AU67" i="4"/>
  <c r="AS67" i="4"/>
  <c r="AR67" i="4"/>
  <c r="AQ67" i="4"/>
  <c r="AP67" i="4"/>
  <c r="BB64" i="4"/>
  <c r="AZ64" i="4"/>
  <c r="BA63" i="4"/>
  <c r="AZ63" i="4"/>
  <c r="AZ61" i="4"/>
  <c r="BB60" i="4"/>
  <c r="AZ60" i="4"/>
  <c r="BB59" i="4"/>
  <c r="AZ59" i="4"/>
  <c r="BB58" i="4"/>
  <c r="BA58" i="4"/>
  <c r="AZ58" i="4"/>
  <c r="BB57" i="4"/>
  <c r="AZ57" i="4"/>
  <c r="BB56" i="4"/>
  <c r="AZ56" i="4"/>
  <c r="BB55" i="4"/>
  <c r="BA55" i="4"/>
  <c r="AZ55" i="4"/>
  <c r="BB53" i="4"/>
  <c r="AZ44" i="4"/>
  <c r="AV44" i="4"/>
  <c r="AU44" i="4"/>
  <c r="AQ44" i="4"/>
  <c r="AP44" i="4"/>
  <c r="BA41" i="4"/>
  <c r="BC41" i="4" s="1"/>
  <c r="AX41" i="4"/>
  <c r="AS41" i="4"/>
  <c r="BC40" i="4"/>
  <c r="BA38" i="4"/>
  <c r="BC38" i="4" s="1"/>
  <c r="AX38" i="4"/>
  <c r="BA37" i="4"/>
  <c r="BC37" i="4" s="1"/>
  <c r="AX37" i="4"/>
  <c r="AS37" i="4"/>
  <c r="BA36" i="4"/>
  <c r="BC36" i="4" s="1"/>
  <c r="AX36" i="4"/>
  <c r="AS36" i="4"/>
  <c r="BA35" i="4"/>
  <c r="BC35" i="4" s="1"/>
  <c r="AX35" i="4"/>
  <c r="AS35" i="4"/>
  <c r="BA34" i="4"/>
  <c r="BC34" i="4" s="1"/>
  <c r="AX34" i="4"/>
  <c r="AS34" i="4"/>
  <c r="BA33" i="4"/>
  <c r="BC33" i="4" s="1"/>
  <c r="AX33" i="4"/>
  <c r="AS33" i="4"/>
  <c r="BA32" i="4"/>
  <c r="BC32" i="4" s="1"/>
  <c r="AX32" i="4"/>
  <c r="AS32" i="4"/>
  <c r="BA31" i="4"/>
  <c r="BC31" i="4" s="1"/>
  <c r="AX31" i="4"/>
  <c r="AS31" i="4"/>
  <c r="BA30" i="4"/>
  <c r="AX30" i="4"/>
  <c r="AS30" i="4"/>
  <c r="CJ22" i="4"/>
  <c r="BB22" i="4"/>
  <c r="AW22" i="4"/>
  <c r="AV22" i="4"/>
  <c r="AU22" i="4"/>
  <c r="AR22" i="4"/>
  <c r="AQ22" i="4"/>
  <c r="AP22" i="4"/>
  <c r="CI21" i="4"/>
  <c r="CH21" i="4"/>
  <c r="CI20" i="4"/>
  <c r="CH20" i="4"/>
  <c r="CI19" i="4"/>
  <c r="CH19" i="4"/>
  <c r="BA19" i="4"/>
  <c r="BC19" i="4" s="1"/>
  <c r="AX19" i="4"/>
  <c r="AS19" i="4"/>
  <c r="CI18" i="4"/>
  <c r="CH18" i="4"/>
  <c r="BA18" i="4"/>
  <c r="AZ18" i="4"/>
  <c r="CI17" i="4"/>
  <c r="CH17" i="4"/>
  <c r="CI16" i="4"/>
  <c r="CH16" i="4"/>
  <c r="BA16" i="4"/>
  <c r="AZ16" i="4"/>
  <c r="AX16" i="4"/>
  <c r="CI15" i="4"/>
  <c r="CH15" i="4"/>
  <c r="BA15" i="4"/>
  <c r="AZ15" i="4"/>
  <c r="AX15" i="4"/>
  <c r="AS15" i="4"/>
  <c r="CI14" i="4"/>
  <c r="CH14" i="4"/>
  <c r="BA14" i="4"/>
  <c r="AZ14" i="4"/>
  <c r="AX14" i="4"/>
  <c r="AS14" i="4"/>
  <c r="CI13" i="4"/>
  <c r="CH13" i="4"/>
  <c r="BA13" i="4"/>
  <c r="AZ13" i="4"/>
  <c r="AX13" i="4"/>
  <c r="AS13" i="4"/>
  <c r="CI12" i="4"/>
  <c r="CH12" i="4"/>
  <c r="BA12" i="4"/>
  <c r="AZ12" i="4"/>
  <c r="AX12" i="4"/>
  <c r="AS12" i="4"/>
  <c r="CI11" i="4"/>
  <c r="CH11" i="4"/>
  <c r="BW11" i="4"/>
  <c r="BW22" i="4" s="1"/>
  <c r="BA11" i="4"/>
  <c r="AZ11" i="4"/>
  <c r="AX11" i="4"/>
  <c r="AS11" i="4"/>
  <c r="CI10" i="4"/>
  <c r="CH10" i="4"/>
  <c r="BA10" i="4"/>
  <c r="AZ10" i="4"/>
  <c r="AX10" i="4"/>
  <c r="AS10" i="4"/>
  <c r="CI9" i="4"/>
  <c r="CH9" i="4"/>
  <c r="BA9" i="4"/>
  <c r="AZ9" i="4"/>
  <c r="AX9" i="4"/>
  <c r="AS9" i="4"/>
  <c r="CI8" i="4"/>
  <c r="CH8" i="4"/>
  <c r="BA8" i="4"/>
  <c r="BC8" i="4" s="1"/>
  <c r="AX8" i="4"/>
  <c r="AS8" i="4"/>
  <c r="BA44" i="2"/>
  <c r="AZ44" i="2"/>
  <c r="AV44" i="2"/>
  <c r="AU44" i="2"/>
  <c r="AQ44" i="2"/>
  <c r="AP44" i="2"/>
  <c r="BC41" i="2"/>
  <c r="AX41" i="2"/>
  <c r="AS41" i="2"/>
  <c r="BC40" i="2"/>
  <c r="BC37" i="2"/>
  <c r="AX37" i="2"/>
  <c r="AS37" i="2"/>
  <c r="BC36" i="2"/>
  <c r="AX36" i="2"/>
  <c r="AS36" i="2"/>
  <c r="BC35" i="2"/>
  <c r="AX35" i="2"/>
  <c r="AS35" i="2"/>
  <c r="BC34" i="2"/>
  <c r="AX34" i="2"/>
  <c r="AS34" i="2"/>
  <c r="BC33" i="2"/>
  <c r="AX33" i="2"/>
  <c r="AS33" i="2"/>
  <c r="BC32" i="2"/>
  <c r="AX32" i="2"/>
  <c r="AS32" i="2"/>
  <c r="BC31" i="2"/>
  <c r="AX31" i="2"/>
  <c r="AS31" i="2"/>
  <c r="BC30" i="2"/>
  <c r="AX30" i="2"/>
  <c r="AS30" i="2"/>
  <c r="BB22" i="2"/>
  <c r="BA22" i="2"/>
  <c r="AZ22" i="2"/>
  <c r="AW22" i="2"/>
  <c r="AV22" i="2"/>
  <c r="AU22" i="2"/>
  <c r="AR22" i="2"/>
  <c r="AQ22" i="2"/>
  <c r="AP22" i="2"/>
  <c r="BC19" i="2"/>
  <c r="AX19" i="2"/>
  <c r="AS19" i="2"/>
  <c r="BC18" i="2"/>
  <c r="BC16" i="2"/>
  <c r="AX16" i="2"/>
  <c r="BC15" i="2"/>
  <c r="AX15" i="2"/>
  <c r="AS15" i="2"/>
  <c r="BC14" i="2"/>
  <c r="AX14" i="2"/>
  <c r="AS14" i="2"/>
  <c r="BC13" i="2"/>
  <c r="AX13" i="2"/>
  <c r="AS13" i="2"/>
  <c r="BC12" i="2"/>
  <c r="AX12" i="2"/>
  <c r="AS12" i="2"/>
  <c r="BC11" i="2"/>
  <c r="AX11" i="2"/>
  <c r="AS11" i="2"/>
  <c r="BC10" i="2"/>
  <c r="AX10" i="2"/>
  <c r="AS10" i="2"/>
  <c r="BC9" i="2"/>
  <c r="AX9" i="2"/>
  <c r="AS9" i="2"/>
  <c r="BC8" i="2"/>
  <c r="AX8" i="2"/>
  <c r="AS8" i="2"/>
  <c r="CI22" i="4" l="1"/>
  <c r="BC12" i="4"/>
  <c r="BC13" i="4"/>
  <c r="BC14" i="4"/>
  <c r="AS44" i="4"/>
  <c r="BA44" i="4"/>
  <c r="BB67" i="4"/>
  <c r="AS22" i="2"/>
  <c r="BC22" i="2"/>
  <c r="AX44" i="2"/>
  <c r="AX22" i="4"/>
  <c r="BC15" i="4"/>
  <c r="AX22" i="2"/>
  <c r="AS44" i="2"/>
  <c r="BC44" i="2"/>
  <c r="AS22" i="4"/>
  <c r="BA22" i="4"/>
  <c r="CH22" i="4"/>
  <c r="BC9" i="4"/>
  <c r="AZ22" i="4"/>
  <c r="BC11" i="4"/>
  <c r="BC16" i="4"/>
  <c r="BC18" i="4"/>
  <c r="AX44" i="4"/>
  <c r="AZ67" i="4"/>
  <c r="BA67" i="4"/>
  <c r="BC10" i="4"/>
  <c r="BC30" i="4"/>
  <c r="BC44" i="4" s="1"/>
  <c r="BC22" i="4" l="1"/>
</calcChain>
</file>

<file path=xl/sharedStrings.xml><?xml version="1.0" encoding="utf-8"?>
<sst xmlns="http://schemas.openxmlformats.org/spreadsheetml/2006/main" count="2066" uniqueCount="47">
  <si>
    <t>in EUR
excl. BTW</t>
  </si>
  <si>
    <r>
      <t>Kleinverbruik</t>
    </r>
    <r>
      <rPr>
        <b/>
        <vertAlign val="superscript"/>
        <sz val="10"/>
        <color theme="0"/>
        <rFont val="Arial"/>
        <family val="2"/>
      </rPr>
      <t>(1)</t>
    </r>
  </si>
  <si>
    <r>
      <t>Grootverbruik</t>
    </r>
    <r>
      <rPr>
        <b/>
        <vertAlign val="superscript"/>
        <sz val="10"/>
        <color theme="0"/>
        <rFont val="Arial"/>
        <family val="2"/>
      </rPr>
      <t>(2)</t>
    </r>
  </si>
  <si>
    <r>
      <t>Saldo Voorschotten</t>
    </r>
    <r>
      <rPr>
        <b/>
        <vertAlign val="superscript"/>
        <sz val="10"/>
        <color theme="0"/>
        <rFont val="Arial"/>
        <family val="2"/>
      </rPr>
      <t>(3)</t>
    </r>
  </si>
  <si>
    <t>Totaal</t>
  </si>
  <si>
    <t>Water-link (AWW)</t>
  </si>
  <si>
    <t>PIDPA</t>
  </si>
  <si>
    <t>Farys (TMVW)</t>
  </si>
  <si>
    <t>De Watergroep (VMW)</t>
  </si>
  <si>
    <t>IWVB</t>
  </si>
  <si>
    <t>Vivaqua</t>
  </si>
  <si>
    <r>
      <t>Hoeilaart</t>
    </r>
    <r>
      <rPr>
        <vertAlign val="superscript"/>
        <sz val="10"/>
        <color theme="1"/>
        <rFont val="Arial"/>
        <family val="2"/>
      </rPr>
      <t>(9)</t>
    </r>
  </si>
  <si>
    <t>-</t>
  </si>
  <si>
    <r>
      <t>Ieper</t>
    </r>
    <r>
      <rPr>
        <vertAlign val="superscript"/>
        <sz val="10"/>
        <color theme="1"/>
        <rFont val="Arial"/>
        <family val="2"/>
      </rPr>
      <t>(5)</t>
    </r>
  </si>
  <si>
    <r>
      <t>St-Niklaas</t>
    </r>
    <r>
      <rPr>
        <vertAlign val="superscript"/>
        <sz val="10"/>
        <color theme="1"/>
        <rFont val="Arial"/>
        <family val="2"/>
      </rPr>
      <t>(6)</t>
    </r>
  </si>
  <si>
    <t>Knokke-Heist</t>
  </si>
  <si>
    <r>
      <t>Tongeren</t>
    </r>
    <r>
      <rPr>
        <vertAlign val="superscript"/>
        <sz val="10"/>
        <color theme="1"/>
        <rFont val="Arial"/>
        <family val="2"/>
      </rPr>
      <t>(7)</t>
    </r>
  </si>
  <si>
    <r>
      <t>Oudenaarde</t>
    </r>
    <r>
      <rPr>
        <vertAlign val="superscript"/>
        <sz val="10"/>
        <color theme="1"/>
        <rFont val="Arial"/>
        <family val="2"/>
      </rPr>
      <t>(8)</t>
    </r>
  </si>
  <si>
    <t>in m³</t>
  </si>
  <si>
    <t>Aantal toegekend</t>
  </si>
  <si>
    <t>Vrijstellingen</t>
  </si>
  <si>
    <t>Compensaties</t>
  </si>
  <si>
    <r>
      <t>Sociaal</t>
    </r>
    <r>
      <rPr>
        <b/>
        <vertAlign val="superscript"/>
        <sz val="10"/>
        <color theme="0"/>
        <rFont val="Arial"/>
        <family val="2"/>
      </rPr>
      <t>(4)</t>
    </r>
  </si>
  <si>
    <t>Ecologisch</t>
  </si>
  <si>
    <t>Waterverbruik
(in m³)</t>
  </si>
  <si>
    <t>Voetnoten</t>
  </si>
  <si>
    <r>
      <t>IWM</t>
    </r>
    <r>
      <rPr>
        <vertAlign val="superscript"/>
        <sz val="10"/>
        <color theme="1"/>
        <rFont val="Arial"/>
        <family val="2"/>
      </rPr>
      <t>(11)</t>
    </r>
  </si>
  <si>
    <r>
      <t>IWM</t>
    </r>
    <r>
      <rPr>
        <vertAlign val="superscript"/>
        <sz val="10"/>
        <color theme="1"/>
        <rFont val="Arial"/>
        <family val="2"/>
      </rPr>
      <t>(10)</t>
    </r>
  </si>
  <si>
    <r>
      <t xml:space="preserve">Bedrag
</t>
    </r>
    <r>
      <rPr>
        <b/>
        <sz val="7.5"/>
        <color theme="0"/>
        <rFont val="Arial"/>
        <family val="2"/>
      </rPr>
      <t>(in EUR excl. btw)</t>
    </r>
  </si>
  <si>
    <t>Kortingen en vrijstellingen</t>
  </si>
  <si>
    <t>(1) Kleinverbruik = verbruik &lt; 500 m³, dus voornamelijk gezinnen.
(2) Grootverbruik = verbruik &gt; 500m³, dus voornamelijk bedrijven en landbouwers.
(3) Voorschotfacturen zijn gebaseerd op een schatting van het waterverbruik, meestal is dit het waterverbruik van het voorgaande jaar. Door middel van de - minstens jaarlijkse - eindfactuur wordt het verschil gecorrigeerd tussen de tussentijds betaalde bedragen via de voorschotfacturen en het te betalen bedrag op basis van het werkelijke waterverbruik. Het saldo van de voorschotfacturatie is het verschil van de aangerekende voorschotten en de reeds verrekende voorschotten.
(4) Kortingen om sociale reden, cfr. Art. 16sexies van het decreet van 24 mei 2002 betreffende water bestemd voor menselijke aanwending. Exclusief de vrijstellingen aan Aquafin. De klanten die recht hebben op een sociale tegemoetkoming, krijgen sinds 2016 geen vrijstelling maar wel een korting op hun waterfactuur. Zij betalen het sociale tarief dat 20 procent van het normale tarief bedraagt.
(5) De RSW Ieper is sinds januari 2009 verkocht aan De Watergroep. De cijfers m.b.t. de RSW Ieper werden vanaf 2010 verwerkt in de cijfers van De Watergroep.
(6) Het Stedelijk Waterbedrijf Sint-Niklaas is overgenomen sinds januari 2012 door De Watergroep. In 2012 werden nog een aantal uitgestelde facturaties uitgevoerd, sinds 2013 zitten de cijfers vervat in deze van De Watergroep.
(7) Voor het jaar 2005 werd een sommatie uitgevoerd van de cijfers afkomstig van IMWV en TMVW; sinds 2008 worden ook de cijfers van Oudenaarde bij TMVW verwerkt. 
(8) De Stedelijke Waterregie Tongeren ressorteert sinds januari 2009 onder De Watergroep. In 2009 werden nog een aantal uitgestelde facturaties uitgevoerd, sinds 2010 zitten de cijfers vervat in deze van De Watergroep.
(9) De waterdienst Hoeilaart werd per 1 januari 2014 overgedragen aan de Watergroep.  
(10) Vanaf 2014 staan de watermaatschappijen ook in voor de aanrekening van een bovengemeentelijke vergoeding aan grootverbruikers met een private waterwinning.
(11) Vanaf 1 januari 2015 werd IWM overgenomen door De Watergroep.</t>
  </si>
  <si>
    <t>(1) Kleinverbruik = verbruik &lt; 500 m³, dus voornamelijk gezinnen.
(2) Grootverbruik = verbruik &gt; 500m³, dus voornamelijk bedrijven en landbouwers.
(3) Voorschotfacturen zijn gebaseerd op een schatting van het waterverbruik, meestal is dit het waterverbruik van het voorgaande jaar. Door middel van de - minstens jaarlijkse - eindfactuur wordt het verschil gecorrigeerd tussen de tussentijds betaalde bedragen via de voorschotfacturen en het te betalen bedrag op basis van het werkelijke waterverbruik. Het saldo van de voorschotfacturatie is het verschil van de aangerekende voorschotten en de reeds verrekende voorschotten.
(4) Kortingen om sociale reden, cfr. Art. 16sexies van het decreet van 24 mei 2002 betreffende water bestemd voor menselijke aanwending. Exclusief de vrijstellingen aan Aquafin. De klanten die recht hebben op een sociale tegemoetkoming, krijgen sinds 2016 geen vrijstelling maar wel een korting op hun waterfactuur. Zij betalen het sociale tarief dat 20 procent van het normale tarief bedraagt.
(5) De RSW Ieper is sinds januari 2009 verkocht aan De Watergroep. De cijfers m.b.t. de RSW Ieper werden vanaf 2010 verwerkt in de cijfers van De Watergroep.
(6) Het Stedelijk Waterbedrijf Sint-Niklaas is overgenomen sinds januari 2012 door De Watergroep. In 2012 werden nog een aantal uitgestelde facturaties uitgevoerd, sinds 2013 zitten de cijfers vervat in deze van De Watergroep.
(7) Voor het jaar 2005 werd een sommatie uitgevoerd van de cijfers afkomstig van IMWV en TMVW; sinds 2008 worden ook de cijfers van Oudenaarde bij TMVW verwerkt.
(8) De Stedelijke Waterregie Tongeren ressorteert sinds januari 2009 onder De Watergroep. In 2009 werden nog een aantal uitgestelde facturaties uitgevoerd, sinds 2010 zitten de cijfers vervat in deze van De Watergroep.
(9) De waterdienst Hoeilaart werd per 1 januari 2014 overgedragen aan de Watergroep. 
(10) Vanaf 1 januari 2015 werd IWM overgenomen door De Watergroep.</t>
  </si>
  <si>
    <r>
      <t>Kleinverbruik</t>
    </r>
    <r>
      <rPr>
        <vertAlign val="superscript"/>
        <sz val="10"/>
        <color theme="0"/>
        <rFont val="Arial"/>
        <family val="2"/>
      </rPr>
      <t>(1)</t>
    </r>
  </si>
  <si>
    <r>
      <t>Grootverbruik</t>
    </r>
    <r>
      <rPr>
        <vertAlign val="superscript"/>
        <sz val="10"/>
        <color theme="0"/>
        <rFont val="Arial"/>
        <family val="2"/>
      </rPr>
      <t>(2)</t>
    </r>
  </si>
  <si>
    <r>
      <t>Saldo Voorschotten</t>
    </r>
    <r>
      <rPr>
        <vertAlign val="superscript"/>
        <sz val="10"/>
        <color theme="0"/>
        <rFont val="Arial"/>
        <family val="2"/>
      </rPr>
      <t>(3)</t>
    </r>
  </si>
  <si>
    <t>Aquaduin (IWVA)</t>
  </si>
  <si>
    <t>Bedrag
(in EUR excl. btw)</t>
  </si>
  <si>
    <t>Kleinverbruik(1)</t>
  </si>
  <si>
    <t>Grootverbruik(2)</t>
  </si>
  <si>
    <t>Saldo Voorschotten(3)</t>
  </si>
  <si>
    <t>Sociaal(4)</t>
  </si>
  <si>
    <t>Gefactureerde bovengemeentelijke bijdrage 2005-2022</t>
  </si>
  <si>
    <t>Gefactureerd waterverbruik in het kader van de bovengemeentelijke bijdrage 2005-2022</t>
  </si>
  <si>
    <t>Toegekende vrijstellingen en compensaties m.b.t. de bovengemeentelijke bijdrage en vergoeding 2007-2022</t>
  </si>
  <si>
    <t>Gefactureerde bovengemeentelijke vergoeding 2022 (10)</t>
  </si>
  <si>
    <t>Gefactureerde gemeentelijke bijdrage 2005-2022</t>
  </si>
  <si>
    <t>Gefactureerde gemeentelijke vergoeding 2006-2022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</si>
</sst>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24" x14ac:knownFonts="1">
    <font>
      <sz val="10"/>
      <color theme="1"/>
      <name val="Arial"/>
      <family val="2"/>
    </font>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b/>
      <sz val="12"/>
      <color rgb="FF147178"/>
      <name val="Arial"/>
      <family val="2"/>
    </font>
    <font>
      <b/>
      <sz val="10"/>
      <name val="Arial"/>
      <family val="2"/>
    </font>
    <font>
      <b/>
      <sz val="10"/>
      <color rgb="FFFF0000"/>
      <name val="Arial"/>
      <family val="2"/>
    </font>
    <font>
      <i/>
      <sz val="10"/>
      <name val="Arial"/>
      <family val="2"/>
    </font>
    <font>
      <b/>
      <vertAlign val="superscript"/>
      <sz val="10"/>
      <color theme="0"/>
      <name val="Arial"/>
      <family val="2"/>
    </font>
    <font>
      <sz val="10"/>
      <name val="Arial"/>
      <family val="2"/>
    </font>
    <font>
      <vertAlign val="superscript"/>
      <sz val="10"/>
      <color theme="1"/>
      <name val="Arial"/>
      <family val="2"/>
    </font>
    <font>
      <sz val="10"/>
      <color rgb="FF147178"/>
      <name val="Arial"/>
      <family val="2"/>
    </font>
    <font>
      <b/>
      <sz val="7.5"/>
      <color theme="0"/>
      <name val="Arial"/>
      <family val="2"/>
    </font>
    <font>
      <sz val="10"/>
      <name val="Arial"/>
      <family val="2"/>
    </font>
    <font>
      <b/>
      <sz val="12"/>
      <color rgb="FF147178"/>
      <name val="Arial"/>
      <family val="2"/>
    </font>
    <font>
      <sz val="10"/>
      <color theme="0"/>
      <name val="Arial"/>
      <family val="2"/>
    </font>
    <font>
      <b/>
      <sz val="10"/>
      <color theme="0"/>
      <name val="Arial"/>
      <family val="2"/>
    </font>
    <font>
      <sz val="10"/>
      <color theme="1"/>
      <name val="Arial"/>
      <family val="2"/>
    </font>
    <font>
      <sz val="10"/>
      <color rgb="FF147178"/>
      <name val="Arial"/>
      <family val="2"/>
    </font>
    <font>
      <sz val="10"/>
      <color rgb="FFFF0000"/>
      <name val="Arial"/>
      <family val="2"/>
    </font>
    <font>
      <b/>
      <sz val="10"/>
      <color theme="1"/>
      <name val="Arial"/>
      <family val="2"/>
    </font>
    <font>
      <vertAlign val="superscript"/>
      <sz val="10"/>
      <color theme="0"/>
      <name val="Arial"/>
      <family val="2"/>
    </font>
  </fonts>
  <fills count="7">
    <fill>
      <patternFill patternType="none"/>
    </fill>
    <fill>
      <patternFill patternType="gray125"/>
    </fill>
    <fill>
      <patternFill patternType="solid">
        <fgColor theme="0"/>
        <bgColor indexed="64"/>
      </patternFill>
    </fill>
    <fill>
      <patternFill patternType="solid">
        <fgColor rgb="FF147178"/>
        <bgColor indexed="64"/>
      </patternFill>
    </fill>
    <fill>
      <patternFill patternType="solid">
        <fgColor rgb="FFD5D5D5"/>
        <bgColor indexed="64"/>
      </patternFill>
    </fill>
    <fill>
      <patternFill patternType="solid">
        <fgColor theme="0" tint="-0.14999847407452621"/>
        <bgColor indexed="64"/>
      </patternFill>
    </fill>
    <fill>
      <patternFill patternType="solid">
        <fgColor theme="0" tint="-0.249977111117893"/>
        <bgColor indexed="64"/>
      </patternFill>
    </fill>
  </fills>
  <borders count="43">
    <border>
      <left/>
      <right/>
      <top/>
      <bottom/>
      <diagonal/>
    </border>
    <border>
      <left style="thin">
        <color rgb="FF147178"/>
      </left>
      <right style="thin">
        <color theme="0"/>
      </right>
      <top style="thin">
        <color rgb="FF147178"/>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rgb="FF147178"/>
      </top>
      <bottom style="thin">
        <color theme="0"/>
      </bottom>
      <diagonal/>
    </border>
    <border>
      <left/>
      <right style="thin">
        <color theme="0"/>
      </right>
      <top style="thin">
        <color rgb="FF147178"/>
      </top>
      <bottom style="thin">
        <color theme="0"/>
      </bottom>
      <diagonal/>
    </border>
    <border>
      <left style="thin">
        <color theme="0"/>
      </left>
      <right style="thin">
        <color rgb="FF147178"/>
      </right>
      <top style="thin">
        <color rgb="FF147178"/>
      </top>
      <bottom style="thin">
        <color theme="0"/>
      </bottom>
      <diagonal/>
    </border>
    <border>
      <left style="thin">
        <color rgb="FF147178"/>
      </left>
      <right style="thin">
        <color theme="0"/>
      </right>
      <top style="thin">
        <color theme="0"/>
      </top>
      <bottom style="thin">
        <color rgb="FF147178"/>
      </bottom>
      <diagonal/>
    </border>
    <border>
      <left style="thin">
        <color theme="0"/>
      </left>
      <right style="thin">
        <color theme="0"/>
      </right>
      <top style="thin">
        <color theme="0"/>
      </top>
      <bottom style="thin">
        <color rgb="FF147178"/>
      </bottom>
      <diagonal/>
    </border>
    <border>
      <left style="thin">
        <color theme="0"/>
      </left>
      <right/>
      <top style="thin">
        <color theme="0"/>
      </top>
      <bottom style="thin">
        <color rgb="FF147178"/>
      </bottom>
      <diagonal/>
    </border>
    <border>
      <left style="thin">
        <color theme="0"/>
      </left>
      <right style="thin">
        <color rgb="FF147178"/>
      </right>
      <top style="thin">
        <color theme="0"/>
      </top>
      <bottom style="thin">
        <color rgb="FF147178"/>
      </bottom>
      <diagonal/>
    </border>
    <border>
      <left style="thin">
        <color rgb="FF147178"/>
      </left>
      <right style="thin">
        <color rgb="FF147178"/>
      </right>
      <top style="thin">
        <color rgb="FF147178"/>
      </top>
      <bottom/>
      <diagonal/>
    </border>
    <border>
      <left style="thin">
        <color rgb="FF147178"/>
      </left>
      <right style="thin">
        <color rgb="FF147178"/>
      </right>
      <top/>
      <bottom/>
      <diagonal/>
    </border>
    <border>
      <left style="thin">
        <color rgb="FF147178"/>
      </left>
      <right style="thin">
        <color rgb="FF147178"/>
      </right>
      <top/>
      <bottom style="thin">
        <color rgb="FF147178"/>
      </bottom>
      <diagonal/>
    </border>
    <border>
      <left style="thin">
        <color rgb="FF147178"/>
      </left>
      <right style="thin">
        <color theme="0"/>
      </right>
      <top style="thin">
        <color rgb="FF147178"/>
      </top>
      <bottom/>
      <diagonal/>
    </border>
    <border>
      <left style="thin">
        <color theme="0"/>
      </left>
      <right style="thin">
        <color rgb="FF147178"/>
      </right>
      <top style="thin">
        <color rgb="FF147178"/>
      </top>
      <bottom/>
      <diagonal/>
    </border>
    <border>
      <left style="thin">
        <color rgb="FF147178"/>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147178"/>
      </right>
      <top style="thin">
        <color theme="0"/>
      </top>
      <bottom/>
      <diagonal/>
    </border>
    <border>
      <left style="thin">
        <color rgb="FF147178"/>
      </left>
      <right style="thin">
        <color theme="0"/>
      </right>
      <top/>
      <bottom style="thin">
        <color rgb="FF147178"/>
      </bottom>
      <diagonal/>
    </border>
    <border>
      <left style="thin">
        <color theme="0"/>
      </left>
      <right/>
      <top/>
      <bottom/>
      <diagonal/>
    </border>
    <border>
      <left/>
      <right style="thin">
        <color theme="0"/>
      </right>
      <top/>
      <bottom/>
      <diagonal/>
    </border>
    <border>
      <left style="thin">
        <color theme="0"/>
      </left>
      <right style="thin">
        <color theme="0"/>
      </right>
      <top/>
      <bottom style="thin">
        <color rgb="FF147178"/>
      </bottom>
      <diagonal/>
    </border>
    <border>
      <left style="thin">
        <color theme="0"/>
      </left>
      <right style="thin">
        <color rgb="FF147178"/>
      </right>
      <top/>
      <bottom style="thin">
        <color rgb="FF147178"/>
      </bottom>
      <diagonal/>
    </border>
    <border>
      <left/>
      <right style="thin">
        <color rgb="FF147178"/>
      </right>
      <top/>
      <bottom style="thin">
        <color theme="0"/>
      </bottom>
      <diagonal/>
    </border>
    <border>
      <left style="thin">
        <color rgb="FF147178"/>
      </left>
      <right/>
      <top style="thin">
        <color rgb="FF147178"/>
      </top>
      <bottom/>
      <diagonal/>
    </border>
    <border>
      <left/>
      <right style="thin">
        <color rgb="FF147178"/>
      </right>
      <top style="thin">
        <color rgb="FF147178"/>
      </top>
      <bottom/>
      <diagonal/>
    </border>
    <border>
      <left style="thin">
        <color rgb="FF147178"/>
      </left>
      <right/>
      <top/>
      <bottom/>
      <diagonal/>
    </border>
    <border>
      <left/>
      <right style="thin">
        <color rgb="FF147178"/>
      </right>
      <top/>
      <bottom/>
      <diagonal/>
    </border>
    <border>
      <left style="thin">
        <color rgb="FF147178"/>
      </left>
      <right/>
      <top/>
      <bottom style="thin">
        <color rgb="FF147178"/>
      </bottom>
      <diagonal/>
    </border>
    <border>
      <left/>
      <right style="thin">
        <color rgb="FF147178"/>
      </right>
      <top/>
      <bottom style="thin">
        <color rgb="FF147178"/>
      </bottom>
      <diagonal/>
    </border>
    <border>
      <left/>
      <right/>
      <top style="thin">
        <color rgb="FF147178"/>
      </top>
      <bottom/>
      <diagonal/>
    </border>
    <border>
      <left/>
      <right/>
      <top/>
      <bottom style="thin">
        <color rgb="FF147178"/>
      </bottom>
      <diagonal/>
    </border>
    <border>
      <left/>
      <right style="thin">
        <color theme="0"/>
      </right>
      <top/>
      <bottom style="thin">
        <color theme="0"/>
      </bottom>
      <diagonal/>
    </border>
    <border>
      <left/>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rgb="FF147178"/>
      </bottom>
      <diagonal/>
    </border>
    <border>
      <left/>
      <right style="thin">
        <color theme="0"/>
      </right>
      <top/>
      <bottom style="thin">
        <color rgb="FF147178"/>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356">
    <xf numFmtId="0" fontId="0" fillId="0" borderId="0" xfId="0"/>
    <xf numFmtId="4" fontId="0" fillId="0" borderId="0" xfId="0" applyNumberFormat="1"/>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Fill="1" applyAlignment="1">
      <alignment vertical="center"/>
    </xf>
    <xf numFmtId="0" fontId="8" fillId="0" borderId="0" xfId="0" applyFont="1" applyAlignment="1">
      <alignment vertical="center"/>
    </xf>
    <xf numFmtId="4" fontId="0" fillId="0" borderId="0" xfId="0" applyNumberFormat="1" applyAlignment="1">
      <alignment vertical="center"/>
    </xf>
    <xf numFmtId="0" fontId="9" fillId="0" borderId="0" xfId="0" applyFont="1"/>
    <xf numFmtId="0" fontId="9" fillId="0" borderId="0" xfId="0" applyFont="1" applyFill="1"/>
    <xf numFmtId="3" fontId="0" fillId="0" borderId="0" xfId="0" applyNumberFormat="1"/>
    <xf numFmtId="0" fontId="0" fillId="0" borderId="0" xfId="0" applyFill="1"/>
    <xf numFmtId="0" fontId="0" fillId="2" borderId="0" xfId="0" applyFill="1" applyBorder="1"/>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4" borderId="11" xfId="0" applyFill="1" applyBorder="1" applyAlignment="1">
      <alignment horizontal="left" vertical="center"/>
    </xf>
    <xf numFmtId="3" fontId="11" fillId="4" borderId="11" xfId="0" applyNumberFormat="1" applyFont="1" applyFill="1" applyBorder="1" applyAlignment="1">
      <alignment horizontal="right" vertical="center"/>
    </xf>
    <xf numFmtId="3" fontId="11" fillId="4" borderId="11" xfId="0" applyNumberFormat="1" applyFont="1" applyFill="1" applyBorder="1" applyAlignment="1">
      <alignment horizontal="right"/>
    </xf>
    <xf numFmtId="3" fontId="11" fillId="3" borderId="11" xfId="0" applyNumberFormat="1" applyFont="1" applyFill="1" applyBorder="1" applyAlignment="1">
      <alignment horizontal="right"/>
    </xf>
    <xf numFmtId="0" fontId="0" fillId="0" borderId="12" xfId="0" applyFill="1" applyBorder="1" applyAlignment="1">
      <alignment horizontal="left" vertical="center"/>
    </xf>
    <xf numFmtId="3" fontId="0" fillId="0" borderId="12" xfId="0" applyNumberFormat="1" applyFill="1" applyBorder="1" applyAlignment="1">
      <alignment horizontal="right"/>
    </xf>
    <xf numFmtId="3" fontId="11" fillId="0" borderId="12" xfId="0" applyNumberFormat="1" applyFont="1" applyFill="1" applyBorder="1" applyAlignment="1">
      <alignment horizontal="right"/>
    </xf>
    <xf numFmtId="3" fontId="11" fillId="0" borderId="12" xfId="0" applyNumberFormat="1" applyFont="1" applyFill="1" applyBorder="1" applyAlignment="1">
      <alignment horizontal="right" vertical="center"/>
    </xf>
    <xf numFmtId="3" fontId="11" fillId="3" borderId="12" xfId="0" applyNumberFormat="1" applyFont="1" applyFill="1" applyBorder="1" applyAlignment="1">
      <alignment horizontal="right" vertical="center"/>
    </xf>
    <xf numFmtId="0" fontId="0" fillId="4" borderId="12" xfId="0" applyFill="1" applyBorder="1" applyAlignment="1">
      <alignment horizontal="left" vertical="center"/>
    </xf>
    <xf numFmtId="3" fontId="11" fillId="4" borderId="12" xfId="0" applyNumberFormat="1" applyFont="1" applyFill="1" applyBorder="1" applyAlignment="1">
      <alignment horizontal="right" vertical="center"/>
    </xf>
    <xf numFmtId="3" fontId="11" fillId="4" borderId="12" xfId="0" applyNumberFormat="1" applyFont="1" applyFill="1" applyBorder="1" applyAlignment="1">
      <alignment horizontal="right"/>
    </xf>
    <xf numFmtId="3" fontId="11" fillId="3" borderId="12" xfId="0" applyNumberFormat="1" applyFont="1" applyFill="1" applyBorder="1" applyAlignment="1">
      <alignment horizontal="right"/>
    </xf>
    <xf numFmtId="3" fontId="11" fillId="5" borderId="12" xfId="0" applyNumberFormat="1" applyFont="1" applyFill="1" applyBorder="1" applyAlignment="1">
      <alignment horizontal="right" vertical="center"/>
    </xf>
    <xf numFmtId="0" fontId="13" fillId="0" borderId="13" xfId="0" applyFont="1" applyFill="1" applyBorder="1" applyAlignment="1">
      <alignment horizontal="left" vertical="center"/>
    </xf>
    <xf numFmtId="3" fontId="13" fillId="0" borderId="13" xfId="0" applyNumberFormat="1" applyFont="1" applyFill="1" applyBorder="1" applyAlignment="1">
      <alignment horizontal="right"/>
    </xf>
    <xf numFmtId="3" fontId="13" fillId="3" borderId="13" xfId="0" applyNumberFormat="1" applyFont="1" applyFill="1" applyBorder="1" applyAlignment="1">
      <alignment horizontal="right"/>
    </xf>
    <xf numFmtId="43" fontId="13" fillId="0" borderId="13" xfId="1" applyFont="1" applyFill="1" applyBorder="1"/>
    <xf numFmtId="0" fontId="0" fillId="0" borderId="0" xfId="0" applyFont="1"/>
    <xf numFmtId="3" fontId="11" fillId="0" borderId="0" xfId="0" applyNumberFormat="1" applyFont="1" applyFill="1" applyBorder="1"/>
    <xf numFmtId="3" fontId="7" fillId="0" borderId="0" xfId="0" applyNumberFormat="1" applyFont="1" applyFill="1" applyBorder="1"/>
    <xf numFmtId="4" fontId="7" fillId="0" borderId="0" xfId="0" applyNumberFormat="1" applyFont="1" applyFill="1"/>
    <xf numFmtId="0" fontId="11" fillId="0" borderId="0" xfId="0" applyFont="1" applyFill="1"/>
    <xf numFmtId="0" fontId="11" fillId="0" borderId="0" xfId="0" applyFont="1"/>
    <xf numFmtId="3" fontId="11" fillId="0" borderId="0" xfId="0" applyNumberFormat="1" applyFont="1"/>
    <xf numFmtId="3" fontId="3" fillId="0" borderId="0" xfId="0" applyNumberFormat="1" applyFont="1"/>
    <xf numFmtId="3" fontId="0" fillId="0" borderId="0" xfId="0" applyNumberFormat="1" applyFill="1"/>
    <xf numFmtId="0" fontId="3" fillId="0" borderId="0" xfId="0" applyFont="1"/>
    <xf numFmtId="0" fontId="6" fillId="0" borderId="0" xfId="0" applyFont="1" applyAlignment="1">
      <alignment horizontal="left" vertical="center"/>
    </xf>
    <xf numFmtId="3" fontId="0" fillId="0" borderId="0" xfId="0" applyNumberFormat="1" applyAlignment="1">
      <alignment vertical="center"/>
    </xf>
    <xf numFmtId="3" fontId="3" fillId="0" borderId="0" xfId="0" applyNumberFormat="1" applyFont="1" applyFill="1" applyAlignment="1">
      <alignment vertical="center"/>
    </xf>
    <xf numFmtId="0" fontId="11" fillId="0" borderId="0" xfId="0" applyFont="1" applyFill="1" applyAlignment="1">
      <alignment vertical="center"/>
    </xf>
    <xf numFmtId="0" fontId="3" fillId="0" borderId="0" xfId="0" applyFont="1" applyFill="1" applyAlignment="1">
      <alignment vertical="center"/>
    </xf>
    <xf numFmtId="0" fontId="7" fillId="0" borderId="0" xfId="0" applyFont="1"/>
    <xf numFmtId="3" fontId="3" fillId="0" borderId="0" xfId="0" applyNumberFormat="1" applyFont="1" applyFill="1"/>
    <xf numFmtId="0" fontId="3" fillId="0" borderId="0" xfId="0" applyFont="1" applyFill="1"/>
    <xf numFmtId="4" fontId="11" fillId="0" borderId="0" xfId="0" applyNumberFormat="1" applyFont="1"/>
    <xf numFmtId="0" fontId="3" fillId="0" borderId="0" xfId="0" applyFont="1" applyFill="1" applyBorder="1"/>
    <xf numFmtId="3" fontId="0" fillId="0" borderId="0" xfId="0" applyNumberFormat="1" applyBorder="1"/>
    <xf numFmtId="0" fontId="0" fillId="0" borderId="0" xfId="0" applyBorder="1"/>
    <xf numFmtId="3" fontId="11" fillId="4" borderId="13" xfId="0" applyNumberFormat="1" applyFont="1" applyFill="1" applyBorder="1" applyAlignment="1">
      <alignment horizontal="right"/>
    </xf>
    <xf numFmtId="0" fontId="11" fillId="0" borderId="0" xfId="0" applyFont="1" applyFill="1" applyBorder="1" applyAlignment="1"/>
    <xf numFmtId="0" fontId="2" fillId="3" borderId="17"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2" xfId="0" applyFont="1" applyFill="1" applyBorder="1" applyAlignment="1">
      <alignment horizontal="center" vertical="center" wrapText="1"/>
    </xf>
    <xf numFmtId="3" fontId="11" fillId="3" borderId="19" xfId="0" applyNumberFormat="1" applyFont="1" applyFill="1" applyBorder="1" applyAlignment="1">
      <alignment horizontal="right"/>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3" fontId="11" fillId="3" borderId="0" xfId="0" applyNumberFormat="1" applyFont="1" applyFill="1" applyBorder="1" applyAlignment="1">
      <alignment horizontal="right"/>
    </xf>
    <xf numFmtId="0" fontId="2" fillId="3" borderId="26" xfId="0" applyFont="1" applyFill="1" applyBorder="1" applyAlignment="1">
      <alignment horizontal="center" vertical="center" wrapText="1"/>
    </xf>
    <xf numFmtId="3" fontId="11" fillId="3" borderId="24" xfId="0" applyNumberFormat="1" applyFont="1" applyFill="1" applyBorder="1" applyAlignment="1">
      <alignment horizontal="right"/>
    </xf>
    <xf numFmtId="0" fontId="2" fillId="3" borderId="27" xfId="0" applyFont="1" applyFill="1" applyBorder="1" applyAlignment="1">
      <alignment horizontal="center" vertical="center" wrapText="1"/>
    </xf>
    <xf numFmtId="43" fontId="13" fillId="3" borderId="13" xfId="1" applyFont="1" applyFill="1" applyBorder="1"/>
    <xf numFmtId="0" fontId="13" fillId="0" borderId="0" xfId="0" applyFont="1" applyFill="1" applyBorder="1" applyAlignment="1">
      <alignment horizontal="left" vertical="center"/>
    </xf>
    <xf numFmtId="3" fontId="13"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3" fontId="11" fillId="0" borderId="0" xfId="0" applyNumberFormat="1" applyFont="1" applyFill="1"/>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3" fontId="5" fillId="0" borderId="0" xfId="0" applyNumberFormat="1" applyFont="1" applyFill="1" applyBorder="1" applyAlignment="1">
      <alignment horizontal="right"/>
    </xf>
    <xf numFmtId="3" fontId="11" fillId="4" borderId="30" xfId="0" applyNumberFormat="1" applyFont="1" applyFill="1" applyBorder="1" applyAlignment="1">
      <alignment horizontal="right"/>
    </xf>
    <xf numFmtId="3" fontId="5" fillId="0" borderId="0" xfId="0" applyNumberFormat="1" applyFont="1" applyFill="1" applyBorder="1" applyAlignment="1">
      <alignment horizontal="right" vertical="center"/>
    </xf>
    <xf numFmtId="3" fontId="11" fillId="4" borderId="32" xfId="0" applyNumberFormat="1" applyFont="1" applyFill="1" applyBorder="1" applyAlignment="1">
      <alignment horizontal="right"/>
    </xf>
    <xf numFmtId="43" fontId="5" fillId="0" borderId="0" xfId="1" applyFont="1" applyFill="1" applyBorder="1"/>
    <xf numFmtId="3" fontId="11" fillId="4" borderId="34" xfId="0" applyNumberFormat="1" applyFont="1" applyFill="1" applyBorder="1" applyAlignment="1">
      <alignment horizontal="right"/>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Border="1" applyAlignment="1">
      <alignment vertical="center"/>
    </xf>
    <xf numFmtId="41" fontId="13" fillId="0" borderId="13" xfId="1" applyNumberFormat="1" applyFont="1" applyFill="1" applyBorder="1"/>
    <xf numFmtId="0" fontId="6" fillId="0" borderId="0" xfId="2" applyFont="1" applyAlignment="1">
      <alignment vertical="center"/>
    </xf>
    <xf numFmtId="0" fontId="7" fillId="0" borderId="0" xfId="2" applyFont="1" applyAlignment="1">
      <alignment vertical="center"/>
    </xf>
    <xf numFmtId="0" fontId="1" fillId="0" borderId="0" xfId="2" applyAlignment="1">
      <alignment vertical="center"/>
    </xf>
    <xf numFmtId="0" fontId="1" fillId="0" borderId="0" xfId="2"/>
    <xf numFmtId="0" fontId="1" fillId="0" borderId="0" xfId="2" applyFill="1"/>
    <xf numFmtId="0" fontId="2" fillId="3" borderId="4" xfId="2" applyFont="1" applyFill="1" applyBorder="1" applyAlignment="1">
      <alignment horizontal="center" vertical="center"/>
    </xf>
    <xf numFmtId="0" fontId="2" fillId="3" borderId="8" xfId="2" applyFont="1" applyFill="1" applyBorder="1" applyAlignment="1">
      <alignment horizontal="center" vertical="center" wrapText="1"/>
    </xf>
    <xf numFmtId="0" fontId="2" fillId="3" borderId="9" xfId="2" applyFont="1" applyFill="1" applyBorder="1" applyAlignment="1">
      <alignment horizontal="center" vertical="center" wrapText="1"/>
    </xf>
    <xf numFmtId="3" fontId="11" fillId="4" borderId="11" xfId="2" applyNumberFormat="1" applyFont="1" applyFill="1" applyBorder="1" applyAlignment="1">
      <alignment horizontal="right" vertical="center"/>
    </xf>
    <xf numFmtId="3" fontId="11" fillId="3" borderId="11" xfId="2" applyNumberFormat="1" applyFont="1" applyFill="1" applyBorder="1" applyAlignment="1">
      <alignment horizontal="right"/>
    </xf>
    <xf numFmtId="3" fontId="1" fillId="0" borderId="12" xfId="2" applyNumberFormat="1" applyFill="1" applyBorder="1" applyAlignment="1">
      <alignment horizontal="right"/>
    </xf>
    <xf numFmtId="3" fontId="11" fillId="3" borderId="12" xfId="2" applyNumberFormat="1" applyFont="1" applyFill="1" applyBorder="1" applyAlignment="1">
      <alignment horizontal="right" vertical="center"/>
    </xf>
    <xf numFmtId="3" fontId="1" fillId="5" borderId="12" xfId="2" applyNumberFormat="1" applyFill="1" applyBorder="1" applyAlignment="1">
      <alignment horizontal="right"/>
    </xf>
    <xf numFmtId="3" fontId="11" fillId="3" borderId="12" xfId="2" applyNumberFormat="1" applyFont="1" applyFill="1" applyBorder="1" applyAlignment="1">
      <alignment horizontal="right"/>
    </xf>
    <xf numFmtId="3" fontId="11" fillId="0" borderId="12" xfId="2" applyNumberFormat="1" applyFont="1" applyFill="1" applyBorder="1" applyAlignment="1">
      <alignment horizontal="right"/>
    </xf>
    <xf numFmtId="3" fontId="11" fillId="4" borderId="12" xfId="2" applyNumberFormat="1" applyFont="1" applyFill="1" applyBorder="1" applyAlignment="1">
      <alignment horizontal="right"/>
    </xf>
    <xf numFmtId="3" fontId="11" fillId="0" borderId="12" xfId="2" applyNumberFormat="1" applyFont="1" applyFill="1" applyBorder="1" applyAlignment="1">
      <alignment horizontal="right" vertical="center"/>
    </xf>
    <xf numFmtId="3" fontId="13" fillId="0" borderId="13" xfId="2" applyNumberFormat="1" applyFont="1" applyFill="1" applyBorder="1" applyAlignment="1">
      <alignment horizontal="right"/>
    </xf>
    <xf numFmtId="3" fontId="13" fillId="3" borderId="13" xfId="2" applyNumberFormat="1" applyFont="1" applyFill="1" applyBorder="1" applyAlignment="1">
      <alignment horizontal="right"/>
    </xf>
    <xf numFmtId="0" fontId="6" fillId="0" borderId="0" xfId="2" applyFont="1" applyAlignment="1">
      <alignment horizontal="left" vertical="center"/>
    </xf>
    <xf numFmtId="0" fontId="7" fillId="0" borderId="0" xfId="2" applyFont="1"/>
    <xf numFmtId="3" fontId="11" fillId="4" borderId="11" xfId="2" applyNumberFormat="1" applyFont="1" applyFill="1" applyBorder="1" applyAlignment="1">
      <alignment horizontal="right"/>
    </xf>
    <xf numFmtId="3" fontId="11" fillId="4" borderId="12" xfId="2" applyNumberFormat="1" applyFont="1" applyFill="1" applyBorder="1" applyAlignment="1">
      <alignment horizontal="right" vertical="center"/>
    </xf>
    <xf numFmtId="3" fontId="11" fillId="4" borderId="12" xfId="2" quotePrefix="1" applyNumberFormat="1" applyFont="1" applyFill="1" applyBorder="1" applyAlignment="1">
      <alignment horizontal="right" vertical="center"/>
    </xf>
    <xf numFmtId="3" fontId="11" fillId="4" borderId="13" xfId="2" applyNumberFormat="1" applyFont="1" applyFill="1" applyBorder="1" applyAlignment="1">
      <alignment horizontal="right"/>
    </xf>
    <xf numFmtId="0" fontId="11" fillId="0" borderId="0" xfId="2" applyFont="1" applyFill="1" applyBorder="1" applyAlignment="1"/>
    <xf numFmtId="3" fontId="11" fillId="0" borderId="0" xfId="2" applyNumberFormat="1" applyFont="1" applyFill="1" applyBorder="1" applyAlignment="1"/>
    <xf numFmtId="0" fontId="6" fillId="0" borderId="0" xfId="2" applyFont="1" applyFill="1" applyBorder="1" applyAlignment="1">
      <alignment horizontal="left" vertical="center"/>
    </xf>
    <xf numFmtId="0" fontId="11" fillId="0" borderId="0" xfId="0" applyFont="1" applyAlignment="1" applyProtection="1">
      <alignment vertical="center"/>
      <protection locked="0"/>
    </xf>
    <xf numFmtId="0" fontId="2" fillId="3" borderId="17" xfId="2" applyFont="1" applyFill="1" applyBorder="1" applyAlignment="1">
      <alignment horizontal="center" vertical="center" wrapText="1"/>
    </xf>
    <xf numFmtId="3" fontId="11" fillId="3" borderId="19" xfId="2" applyNumberFormat="1" applyFont="1" applyFill="1" applyBorder="1" applyAlignment="1">
      <alignment horizontal="right"/>
    </xf>
    <xf numFmtId="3" fontId="11" fillId="4" borderId="11" xfId="2" quotePrefix="1" applyNumberFormat="1" applyFont="1" applyFill="1" applyBorder="1" applyAlignment="1">
      <alignment horizontal="right" vertical="center"/>
    </xf>
    <xf numFmtId="3" fontId="1" fillId="0" borderId="12" xfId="2" quotePrefix="1" applyNumberFormat="1" applyFill="1" applyBorder="1" applyAlignment="1">
      <alignment horizontal="right"/>
    </xf>
    <xf numFmtId="3" fontId="11" fillId="0" borderId="12" xfId="2" quotePrefix="1" applyNumberFormat="1" applyFont="1" applyFill="1" applyBorder="1" applyAlignment="1">
      <alignment horizontal="right" vertical="center"/>
    </xf>
    <xf numFmtId="3" fontId="11" fillId="4" borderId="12" xfId="2" quotePrefix="1" applyNumberFormat="1" applyFont="1" applyFill="1" applyBorder="1" applyAlignment="1">
      <alignment horizontal="right"/>
    </xf>
    <xf numFmtId="3" fontId="1" fillId="0" borderId="12" xfId="2" applyNumberFormat="1" applyFont="1" applyFill="1" applyBorder="1" applyAlignment="1">
      <alignment horizontal="right"/>
    </xf>
    <xf numFmtId="43" fontId="13" fillId="3" borderId="13" xfId="3" applyFont="1" applyFill="1" applyBorder="1"/>
    <xf numFmtId="3" fontId="13" fillId="0" borderId="0" xfId="2" applyNumberFormat="1" applyFont="1" applyFill="1" applyBorder="1" applyAlignment="1">
      <alignment horizontal="right"/>
    </xf>
    <xf numFmtId="0" fontId="1" fillId="0" borderId="0" xfId="2" applyBorder="1" applyAlignment="1">
      <alignment vertical="center"/>
    </xf>
    <xf numFmtId="0" fontId="2" fillId="3" borderId="19" xfId="2" applyFont="1" applyFill="1" applyBorder="1" applyAlignment="1">
      <alignment horizontal="center" vertical="center" wrapText="1"/>
    </xf>
    <xf numFmtId="0" fontId="2" fillId="3" borderId="21" xfId="2" applyFont="1" applyFill="1" applyBorder="1" applyAlignment="1">
      <alignment horizontal="center" vertical="center" wrapText="1"/>
    </xf>
    <xf numFmtId="3" fontId="11" fillId="4" borderId="30" xfId="2" applyNumberFormat="1" applyFont="1" applyFill="1" applyBorder="1" applyAlignment="1">
      <alignment horizontal="right"/>
    </xf>
    <xf numFmtId="3" fontId="11" fillId="4" borderId="32" xfId="2" applyNumberFormat="1" applyFont="1" applyFill="1" applyBorder="1" applyAlignment="1">
      <alignment horizontal="right"/>
    </xf>
    <xf numFmtId="3" fontId="11" fillId="4" borderId="34" xfId="2" applyNumberFormat="1" applyFont="1" applyFill="1" applyBorder="1" applyAlignment="1">
      <alignment horizontal="right"/>
    </xf>
    <xf numFmtId="0" fontId="2" fillId="3" borderId="38" xfId="0" applyFont="1" applyFill="1" applyBorder="1" applyAlignment="1">
      <alignment horizontal="center" vertical="center" wrapText="1"/>
    </xf>
    <xf numFmtId="0" fontId="2" fillId="3" borderId="39" xfId="2" applyFont="1" applyFill="1" applyBorder="1" applyAlignment="1">
      <alignment horizontal="center" vertical="center"/>
    </xf>
    <xf numFmtId="0" fontId="15" fillId="0" borderId="0" xfId="0" applyFont="1" applyFill="1" applyAlignment="1">
      <alignment vertical="center"/>
    </xf>
    <xf numFmtId="0" fontId="16" fillId="0" borderId="0" xfId="2" applyFont="1" applyFill="1" applyAlignment="1">
      <alignment horizontal="left" vertical="center"/>
    </xf>
    <xf numFmtId="0" fontId="15" fillId="0" borderId="0" xfId="0" applyFont="1" applyFill="1" applyBorder="1" applyAlignment="1">
      <alignment vertical="center"/>
    </xf>
    <xf numFmtId="0" fontId="15" fillId="0" borderId="0" xfId="0" applyFont="1" applyFill="1"/>
    <xf numFmtId="0" fontId="15" fillId="0" borderId="0" xfId="0" applyFont="1" applyFill="1" applyAlignment="1"/>
    <xf numFmtId="0" fontId="15" fillId="0" borderId="0" xfId="0" applyFont="1" applyFill="1" applyBorder="1"/>
    <xf numFmtId="3" fontId="15" fillId="0" borderId="0" xfId="0" applyNumberFormat="1" applyFont="1" applyFill="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9" fillId="0" borderId="0" xfId="0" applyFont="1" applyFill="1"/>
    <xf numFmtId="0" fontId="18" fillId="3" borderId="8" xfId="0" applyFont="1" applyFill="1" applyBorder="1" applyAlignment="1">
      <alignment horizontal="center" vertical="center" wrapText="1"/>
    </xf>
    <xf numFmtId="0" fontId="18" fillId="3" borderId="9" xfId="2"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9" fillId="4" borderId="11" xfId="0" applyFont="1" applyFill="1" applyBorder="1" applyAlignment="1">
      <alignment horizontal="left" vertical="center"/>
    </xf>
    <xf numFmtId="3" fontId="15" fillId="3" borderId="11" xfId="0" applyNumberFormat="1" applyFont="1" applyFill="1" applyBorder="1" applyAlignment="1">
      <alignment horizontal="right"/>
    </xf>
    <xf numFmtId="3" fontId="15" fillId="4" borderId="11" xfId="0" applyNumberFormat="1" applyFont="1" applyFill="1" applyBorder="1" applyAlignment="1">
      <alignment horizontal="right"/>
    </xf>
    <xf numFmtId="3" fontId="15" fillId="4" borderId="11" xfId="0" applyNumberFormat="1" applyFont="1" applyFill="1" applyBorder="1" applyAlignment="1">
      <alignment horizontal="right" vertical="center"/>
    </xf>
    <xf numFmtId="0" fontId="19" fillId="0" borderId="12" xfId="0" applyFont="1" applyFill="1" applyBorder="1" applyAlignment="1">
      <alignment horizontal="left" vertical="center"/>
    </xf>
    <xf numFmtId="3" fontId="15" fillId="3" borderId="12" xfId="0" applyNumberFormat="1" applyFont="1" applyFill="1" applyBorder="1" applyAlignment="1">
      <alignment horizontal="right" vertical="center"/>
    </xf>
    <xf numFmtId="3" fontId="15" fillId="0" borderId="12" xfId="0" applyNumberFormat="1" applyFont="1" applyFill="1" applyBorder="1" applyAlignment="1">
      <alignment horizontal="right"/>
    </xf>
    <xf numFmtId="3" fontId="19" fillId="0" borderId="12" xfId="0" applyNumberFormat="1" applyFont="1" applyFill="1" applyBorder="1" applyAlignment="1">
      <alignment horizontal="right"/>
    </xf>
    <xf numFmtId="3" fontId="15" fillId="0" borderId="12" xfId="0" applyNumberFormat="1" applyFont="1" applyFill="1" applyBorder="1" applyAlignment="1">
      <alignment horizontal="right" vertical="center"/>
    </xf>
    <xf numFmtId="0" fontId="19" fillId="4" borderId="12" xfId="0" applyFont="1" applyFill="1" applyBorder="1" applyAlignment="1">
      <alignment horizontal="left" vertical="center"/>
    </xf>
    <xf numFmtId="3" fontId="15" fillId="3" borderId="12" xfId="0" applyNumberFormat="1" applyFont="1" applyFill="1" applyBorder="1" applyAlignment="1">
      <alignment horizontal="right"/>
    </xf>
    <xf numFmtId="3" fontId="15" fillId="4" borderId="12" xfId="0" applyNumberFormat="1" applyFont="1" applyFill="1" applyBorder="1" applyAlignment="1">
      <alignment horizontal="right"/>
    </xf>
    <xf numFmtId="3" fontId="15" fillId="5" borderId="12" xfId="0" applyNumberFormat="1" applyFont="1" applyFill="1" applyBorder="1" applyAlignment="1">
      <alignment horizontal="right" vertical="center"/>
    </xf>
    <xf numFmtId="3" fontId="15" fillId="4" borderId="12" xfId="0" applyNumberFormat="1" applyFont="1" applyFill="1" applyBorder="1" applyAlignment="1">
      <alignment horizontal="right" vertical="center"/>
    </xf>
    <xf numFmtId="0" fontId="20" fillId="0" borderId="13" xfId="0" applyFont="1" applyFill="1" applyBorder="1" applyAlignment="1">
      <alignment horizontal="left" vertical="center"/>
    </xf>
    <xf numFmtId="3" fontId="20" fillId="3" borderId="13" xfId="0" applyNumberFormat="1" applyFont="1" applyFill="1" applyBorder="1" applyAlignment="1">
      <alignment horizontal="right"/>
    </xf>
    <xf numFmtId="3" fontId="20" fillId="0" borderId="13" xfId="0" applyNumberFormat="1" applyFont="1" applyFill="1" applyBorder="1" applyAlignment="1">
      <alignment horizontal="right"/>
    </xf>
    <xf numFmtId="43" fontId="20" fillId="0" borderId="13" xfId="1" applyFont="1" applyFill="1" applyBorder="1"/>
    <xf numFmtId="3" fontId="21" fillId="0" borderId="0" xfId="0" applyNumberFormat="1" applyFont="1" applyFill="1"/>
    <xf numFmtId="4" fontId="15" fillId="0" borderId="0" xfId="0" applyNumberFormat="1" applyFont="1" applyFill="1"/>
    <xf numFmtId="3" fontId="15" fillId="2" borderId="0" xfId="0" applyNumberFormat="1" applyFont="1" applyFill="1"/>
    <xf numFmtId="0" fontId="15" fillId="2" borderId="0" xfId="0" applyFont="1" applyFill="1"/>
    <xf numFmtId="0" fontId="19" fillId="0" borderId="0" xfId="0" applyFont="1"/>
    <xf numFmtId="0" fontId="19" fillId="0" borderId="0" xfId="0" applyFont="1" applyAlignment="1"/>
    <xf numFmtId="3" fontId="19" fillId="0" borderId="0" xfId="0" applyNumberFormat="1" applyFont="1"/>
    <xf numFmtId="4" fontId="19" fillId="0" borderId="0" xfId="0" applyNumberFormat="1" applyFont="1"/>
    <xf numFmtId="0" fontId="19" fillId="0" borderId="0" xfId="0" applyFont="1" applyAlignment="1">
      <alignment vertical="center"/>
    </xf>
    <xf numFmtId="0" fontId="16" fillId="0" borderId="0" xfId="0" applyFont="1" applyFill="1" applyAlignment="1">
      <alignment horizontal="left" vertical="center"/>
    </xf>
    <xf numFmtId="3" fontId="15" fillId="0" borderId="0" xfId="0" applyNumberFormat="1" applyFont="1" applyFill="1" applyBorder="1" applyAlignment="1">
      <alignment vertical="center"/>
    </xf>
    <xf numFmtId="3" fontId="15" fillId="0" borderId="0" xfId="0" applyNumberFormat="1" applyFont="1" applyFill="1" applyBorder="1"/>
    <xf numFmtId="3" fontId="19" fillId="0" borderId="0" xfId="0" applyNumberFormat="1" applyFont="1" applyBorder="1"/>
    <xf numFmtId="0" fontId="18" fillId="3" borderId="8" xfId="2" applyFont="1" applyFill="1" applyBorder="1" applyAlignment="1">
      <alignment horizontal="center" vertical="center" wrapText="1"/>
    </xf>
    <xf numFmtId="3" fontId="15" fillId="3" borderId="0" xfId="0" applyNumberFormat="1" applyFont="1" applyFill="1" applyBorder="1" applyAlignment="1">
      <alignment horizontal="right"/>
    </xf>
    <xf numFmtId="3" fontId="15" fillId="4" borderId="29" xfId="0" applyNumberFormat="1" applyFont="1" applyFill="1" applyBorder="1" applyAlignment="1">
      <alignment horizontal="right"/>
    </xf>
    <xf numFmtId="3" fontId="15" fillId="4" borderId="30" xfId="0" applyNumberFormat="1" applyFont="1" applyFill="1" applyBorder="1" applyAlignment="1">
      <alignment horizontal="right"/>
    </xf>
    <xf numFmtId="3" fontId="15" fillId="4" borderId="29" xfId="0" applyNumberFormat="1" applyFont="1" applyFill="1" applyBorder="1" applyAlignment="1">
      <alignment horizontal="right" vertical="center"/>
    </xf>
    <xf numFmtId="3" fontId="15" fillId="4" borderId="35" xfId="0" applyNumberFormat="1" applyFont="1" applyFill="1" applyBorder="1" applyAlignment="1">
      <alignment horizontal="right"/>
    </xf>
    <xf numFmtId="3" fontId="15" fillId="3" borderId="0" xfId="0" applyNumberFormat="1" applyFont="1" applyFill="1" applyBorder="1" applyAlignment="1">
      <alignment horizontal="right" vertical="center"/>
    </xf>
    <xf numFmtId="3" fontId="15" fillId="0" borderId="31" xfId="0" applyNumberFormat="1" applyFont="1" applyFill="1" applyBorder="1" applyAlignment="1">
      <alignment horizontal="right"/>
    </xf>
    <xf numFmtId="3" fontId="15" fillId="0" borderId="32" xfId="0" applyNumberFormat="1" applyFont="1" applyFill="1" applyBorder="1" applyAlignment="1">
      <alignment horizontal="right" vertical="center"/>
    </xf>
    <xf numFmtId="3" fontId="15" fillId="4" borderId="31" xfId="0" applyNumberFormat="1" applyFont="1" applyFill="1" applyBorder="1" applyAlignment="1">
      <alignment horizontal="right" vertical="center"/>
    </xf>
    <xf numFmtId="3" fontId="15" fillId="4" borderId="0" xfId="0" applyNumberFormat="1" applyFont="1" applyFill="1" applyBorder="1" applyAlignment="1">
      <alignment horizontal="right"/>
    </xf>
    <xf numFmtId="3" fontId="15" fillId="4" borderId="32" xfId="0" applyNumberFormat="1" applyFont="1" applyFill="1" applyBorder="1" applyAlignment="1">
      <alignment horizontal="right"/>
    </xf>
    <xf numFmtId="3" fontId="15" fillId="4" borderId="31" xfId="0" applyNumberFormat="1" applyFont="1" applyFill="1" applyBorder="1" applyAlignment="1">
      <alignment horizontal="right"/>
    </xf>
    <xf numFmtId="3" fontId="20" fillId="3" borderId="0" xfId="0" applyNumberFormat="1" applyFont="1" applyFill="1" applyBorder="1" applyAlignment="1">
      <alignment horizontal="right"/>
    </xf>
    <xf numFmtId="3" fontId="15" fillId="4" borderId="13" xfId="0" applyNumberFormat="1" applyFont="1" applyFill="1" applyBorder="1" applyAlignment="1">
      <alignment horizontal="right"/>
    </xf>
    <xf numFmtId="3" fontId="20" fillId="0" borderId="33" xfId="0" applyNumberFormat="1" applyFont="1" applyFill="1" applyBorder="1" applyAlignment="1">
      <alignment horizontal="right"/>
    </xf>
    <xf numFmtId="3" fontId="20" fillId="0" borderId="34" xfId="0" applyNumberFormat="1" applyFont="1" applyFill="1" applyBorder="1" applyAlignment="1">
      <alignment horizontal="right"/>
    </xf>
    <xf numFmtId="3" fontId="15" fillId="4" borderId="33" xfId="0" applyNumberFormat="1" applyFont="1" applyFill="1" applyBorder="1" applyAlignment="1">
      <alignment horizontal="right" vertical="center"/>
    </xf>
    <xf numFmtId="3" fontId="15" fillId="4" borderId="36" xfId="0" applyNumberFormat="1" applyFont="1" applyFill="1" applyBorder="1" applyAlignment="1">
      <alignment horizontal="right"/>
    </xf>
    <xf numFmtId="3" fontId="15" fillId="4" borderId="34" xfId="0" applyNumberFormat="1" applyFont="1" applyFill="1" applyBorder="1" applyAlignment="1">
      <alignment horizontal="right"/>
    </xf>
    <xf numFmtId="0" fontId="22" fillId="0" borderId="0" xfId="0" applyFont="1" applyAlignment="1">
      <alignment horizontal="center" vertical="center"/>
    </xf>
    <xf numFmtId="0" fontId="17" fillId="0" borderId="0" xfId="0" applyFont="1" applyFill="1"/>
    <xf numFmtId="3" fontId="17" fillId="0" borderId="0" xfId="0" applyNumberFormat="1" applyFont="1" applyBorder="1"/>
    <xf numFmtId="0" fontId="17" fillId="0" borderId="0" xfId="0" applyFont="1"/>
    <xf numFmtId="0" fontId="0" fillId="0" borderId="0" xfId="0" applyAlignment="1">
      <alignment vertical="center"/>
    </xf>
    <xf numFmtId="0" fontId="18" fillId="3" borderId="4" xfId="0" applyFont="1" applyFill="1" applyBorder="1" applyAlignment="1">
      <alignment horizontal="center" vertical="center"/>
    </xf>
    <xf numFmtId="3" fontId="0" fillId="0" borderId="0" xfId="0" applyNumberFormat="1" applyAlignment="1">
      <alignment horizontal="right"/>
    </xf>
    <xf numFmtId="3" fontId="7" fillId="0" borderId="0" xfId="0" applyNumberFormat="1" applyFont="1" applyAlignment="1">
      <alignment horizontal="right"/>
    </xf>
    <xf numFmtId="3" fontId="0" fillId="0" borderId="0" xfId="0" applyNumberFormat="1" applyFill="1" applyAlignment="1">
      <alignment horizontal="right"/>
    </xf>
    <xf numFmtId="3" fontId="0" fillId="4" borderId="11" xfId="0" applyNumberFormat="1" applyFill="1" applyBorder="1" applyAlignment="1">
      <alignment horizontal="right"/>
    </xf>
    <xf numFmtId="3" fontId="0" fillId="4" borderId="12" xfId="0" applyNumberFormat="1" applyFill="1" applyBorder="1" applyAlignment="1">
      <alignment horizontal="right"/>
    </xf>
    <xf numFmtId="3" fontId="5" fillId="3" borderId="0" xfId="0" applyNumberFormat="1" applyFont="1" applyFill="1" applyBorder="1" applyAlignment="1">
      <alignment horizontal="right" wrapText="1"/>
    </xf>
    <xf numFmtId="3" fontId="0" fillId="4" borderId="29" xfId="0" applyNumberFormat="1" applyFill="1" applyBorder="1" applyAlignment="1">
      <alignment horizontal="right"/>
    </xf>
    <xf numFmtId="3" fontId="0" fillId="0" borderId="31" xfId="0" applyNumberFormat="1" applyFill="1" applyBorder="1" applyAlignment="1">
      <alignment horizontal="right"/>
    </xf>
    <xf numFmtId="3" fontId="0" fillId="4" borderId="31" xfId="0" applyNumberFormat="1" applyFill="1" applyBorder="1" applyAlignment="1">
      <alignment horizontal="right"/>
    </xf>
    <xf numFmtId="3" fontId="13" fillId="0" borderId="33" xfId="0" applyNumberFormat="1" applyFont="1" applyFill="1" applyBorder="1" applyAlignment="1">
      <alignment horizontal="right"/>
    </xf>
    <xf numFmtId="3" fontId="15" fillId="0" borderId="0" xfId="0" applyNumberFormat="1" applyFont="1" applyFill="1" applyAlignment="1">
      <alignment horizontal="right"/>
    </xf>
    <xf numFmtId="3" fontId="19" fillId="0" borderId="0" xfId="0" applyNumberFormat="1" applyFont="1" applyAlignment="1">
      <alignment horizontal="right"/>
    </xf>
    <xf numFmtId="3" fontId="19" fillId="4" borderId="11" xfId="0" applyNumberFormat="1" applyFont="1" applyFill="1" applyBorder="1" applyAlignment="1">
      <alignment horizontal="right"/>
    </xf>
    <xf numFmtId="3" fontId="19" fillId="4" borderId="12" xfId="0" applyNumberFormat="1" applyFont="1" applyFill="1" applyBorder="1" applyAlignment="1">
      <alignment horizontal="right"/>
    </xf>
    <xf numFmtId="0" fontId="6" fillId="0" borderId="0" xfId="2" applyFont="1" applyFill="1" applyAlignment="1">
      <alignment horizontal="left" vertical="center"/>
    </xf>
    <xf numFmtId="0" fontId="0" fillId="0" borderId="0" xfId="0" applyAlignment="1">
      <alignment vertical="center"/>
    </xf>
    <xf numFmtId="0" fontId="18" fillId="3" borderId="4" xfId="0" applyFont="1" applyFill="1" applyBorder="1" applyAlignment="1">
      <alignment horizontal="center" vertical="center"/>
    </xf>
    <xf numFmtId="0" fontId="0" fillId="0" borderId="0" xfId="0" applyFont="1" applyAlignment="1">
      <alignment horizontal="left" wrapText="1"/>
    </xf>
    <xf numFmtId="0" fontId="0" fillId="0" borderId="0" xfId="0" applyAlignment="1">
      <alignment vertical="center"/>
    </xf>
    <xf numFmtId="0" fontId="18" fillId="3" borderId="4" xfId="0" applyFont="1" applyFill="1" applyBorder="1" applyAlignment="1">
      <alignment horizontal="center" vertical="center"/>
    </xf>
    <xf numFmtId="3" fontId="11" fillId="0" borderId="12" xfId="2" quotePrefix="1" applyNumberFormat="1" applyFont="1" applyBorder="1" applyAlignment="1">
      <alignment horizontal="right" vertical="center"/>
    </xf>
    <xf numFmtId="3" fontId="11" fillId="0" borderId="12" xfId="2" applyNumberFormat="1" applyFont="1" applyBorder="1" applyAlignment="1">
      <alignment horizontal="right"/>
    </xf>
    <xf numFmtId="3" fontId="1" fillId="0" borderId="12" xfId="2" applyNumberFormat="1" applyBorder="1" applyAlignment="1">
      <alignment horizontal="right"/>
    </xf>
    <xf numFmtId="3" fontId="1" fillId="0" borderId="12" xfId="2" quotePrefix="1" applyNumberFormat="1" applyBorder="1" applyAlignment="1">
      <alignment horizontal="right"/>
    </xf>
    <xf numFmtId="3" fontId="11" fillId="0" borderId="12" xfId="2" applyNumberFormat="1" applyFont="1" applyBorder="1" applyAlignment="1">
      <alignment horizontal="right" vertical="center"/>
    </xf>
    <xf numFmtId="3" fontId="13" fillId="0" borderId="13" xfId="2" applyNumberFormat="1" applyFont="1" applyBorder="1" applyAlignment="1">
      <alignment horizontal="right"/>
    </xf>
    <xf numFmtId="0" fontId="15" fillId="0" borderId="0" xfId="0" applyFont="1" applyFill="1" applyAlignment="1">
      <alignment horizontal="right"/>
    </xf>
    <xf numFmtId="0" fontId="19" fillId="0" borderId="0" xfId="0" applyFont="1" applyAlignment="1">
      <alignment horizontal="right"/>
    </xf>
    <xf numFmtId="3" fontId="0" fillId="4" borderId="29" xfId="0" applyNumberFormat="1" applyFill="1" applyBorder="1" applyAlignment="1">
      <alignment horizontal="right" vertical="center"/>
    </xf>
    <xf numFmtId="3" fontId="0" fillId="0" borderId="31" xfId="0" applyNumberFormat="1" applyFill="1" applyBorder="1" applyAlignment="1">
      <alignment horizontal="right" vertical="center"/>
    </xf>
    <xf numFmtId="3" fontId="0" fillId="4" borderId="31" xfId="0" applyNumberFormat="1" applyFill="1" applyBorder="1" applyAlignment="1">
      <alignment horizontal="right" vertical="center"/>
    </xf>
    <xf numFmtId="3" fontId="0" fillId="0" borderId="12" xfId="0" applyNumberFormat="1" applyFill="1" applyBorder="1" applyAlignment="1">
      <alignment horizontal="right" vertical="center"/>
    </xf>
    <xf numFmtId="3" fontId="13" fillId="0" borderId="33" xfId="0" applyNumberFormat="1" applyFont="1" applyFill="1" applyBorder="1" applyAlignment="1">
      <alignment horizontal="right" vertical="center"/>
    </xf>
    <xf numFmtId="3" fontId="0" fillId="4" borderId="11" xfId="0" applyNumberFormat="1" applyFill="1" applyBorder="1" applyAlignment="1">
      <alignment horizontal="right" vertical="center"/>
    </xf>
    <xf numFmtId="3" fontId="0" fillId="4" borderId="12" xfId="0" applyNumberFormat="1" applyFill="1" applyBorder="1" applyAlignment="1">
      <alignment horizontal="right" vertical="center"/>
    </xf>
    <xf numFmtId="3" fontId="13" fillId="0" borderId="13" xfId="0" applyNumberFormat="1" applyFont="1" applyFill="1" applyBorder="1" applyAlignment="1">
      <alignment horizontal="right" vertical="center"/>
    </xf>
    <xf numFmtId="3" fontId="19" fillId="4" borderId="11" xfId="0" applyNumberFormat="1" applyFont="1" applyFill="1" applyBorder="1" applyAlignment="1">
      <alignment horizontal="right" vertical="center"/>
    </xf>
    <xf numFmtId="3" fontId="19" fillId="0" borderId="12" xfId="0" applyNumberFormat="1" applyFont="1" applyFill="1" applyBorder="1" applyAlignment="1">
      <alignment horizontal="right" vertical="center"/>
    </xf>
    <xf numFmtId="3" fontId="19" fillId="4" borderId="12" xfId="0" applyNumberFormat="1" applyFont="1" applyFill="1" applyBorder="1" applyAlignment="1">
      <alignment horizontal="right" vertical="center"/>
    </xf>
    <xf numFmtId="3" fontId="20" fillId="0" borderId="13" xfId="0" applyNumberFormat="1" applyFont="1" applyFill="1" applyBorder="1" applyAlignment="1">
      <alignment horizontal="right" vertical="center"/>
    </xf>
    <xf numFmtId="0" fontId="0" fillId="0" borderId="0" xfId="0" applyAlignment="1">
      <alignment vertical="center"/>
    </xf>
    <xf numFmtId="0" fontId="18" fillId="3" borderId="4" xfId="0" applyFont="1" applyFill="1" applyBorder="1" applyAlignment="1">
      <alignment horizontal="center" vertical="center"/>
    </xf>
    <xf numFmtId="3" fontId="0" fillId="0" borderId="12" xfId="0" applyNumberFormat="1" applyBorder="1" applyAlignment="1">
      <alignment horizontal="right" vertical="center"/>
    </xf>
    <xf numFmtId="3" fontId="13" fillId="0" borderId="13" xfId="0" applyNumberFormat="1" applyFont="1" applyBorder="1" applyAlignment="1">
      <alignment horizontal="right" vertical="center"/>
    </xf>
    <xf numFmtId="3" fontId="0" fillId="5" borderId="11" xfId="0" applyNumberFormat="1" applyFill="1" applyBorder="1" applyAlignment="1">
      <alignment horizontal="right" vertical="center"/>
    </xf>
    <xf numFmtId="3" fontId="0" fillId="5" borderId="12" xfId="0" applyNumberFormat="1" applyFill="1" applyBorder="1" applyAlignment="1">
      <alignment horizontal="right" vertical="center"/>
    </xf>
    <xf numFmtId="3" fontId="13" fillId="0" borderId="0" xfId="0" applyNumberFormat="1" applyFont="1" applyFill="1" applyBorder="1" applyAlignment="1">
      <alignment horizontal="left" vertical="center"/>
    </xf>
    <xf numFmtId="0" fontId="0" fillId="0" borderId="0" xfId="0" applyAlignment="1"/>
    <xf numFmtId="0" fontId="1" fillId="4" borderId="12" xfId="2" applyFill="1" applyBorder="1" applyAlignment="1">
      <alignment horizontal="left" vertical="center"/>
    </xf>
    <xf numFmtId="0" fontId="11" fillId="0" borderId="0" xfId="2" applyFont="1"/>
    <xf numFmtId="3" fontId="11" fillId="0" borderId="0" xfId="2" applyNumberFormat="1" applyFont="1"/>
    <xf numFmtId="0" fontId="13" fillId="0" borderId="0" xfId="2" applyFont="1" applyAlignment="1">
      <alignment horizontal="left" vertical="center"/>
    </xf>
    <xf numFmtId="3" fontId="13" fillId="0" borderId="0" xfId="2" applyNumberFormat="1" applyFont="1" applyAlignment="1">
      <alignment horizontal="right"/>
    </xf>
    <xf numFmtId="3" fontId="1" fillId="0" borderId="0" xfId="2" applyNumberFormat="1"/>
    <xf numFmtId="0" fontId="5" fillId="3" borderId="0" xfId="2" applyFont="1" applyFill="1" applyAlignment="1">
      <alignment horizontal="left" vertical="center" wrapText="1"/>
    </xf>
    <xf numFmtId="0" fontId="2" fillId="3" borderId="20" xfId="2" applyFont="1" applyFill="1" applyBorder="1" applyAlignment="1">
      <alignment horizontal="center" vertical="center" wrapText="1"/>
    </xf>
    <xf numFmtId="0" fontId="2" fillId="3" borderId="22" xfId="2" applyFont="1" applyFill="1" applyBorder="1" applyAlignment="1">
      <alignment horizontal="center" vertical="center" wrapText="1"/>
    </xf>
    <xf numFmtId="3" fontId="11" fillId="0" borderId="12" xfId="2" applyNumberFormat="1" applyFont="1" applyBorder="1" applyAlignment="1">
      <alignment horizontal="right" wrapText="1"/>
    </xf>
    <xf numFmtId="3" fontId="1" fillId="0" borderId="0" xfId="2" applyNumberFormat="1" applyAlignment="1">
      <alignment vertical="center"/>
    </xf>
    <xf numFmtId="0" fontId="11" fillId="0" borderId="0" xfId="2" applyFont="1" applyAlignment="1">
      <alignment vertical="center"/>
    </xf>
    <xf numFmtId="0" fontId="0" fillId="0" borderId="0" xfId="0" applyAlignment="1">
      <alignment vertical="center"/>
    </xf>
    <xf numFmtId="3" fontId="11" fillId="2" borderId="12" xfId="2" applyNumberFormat="1" applyFont="1" applyFill="1" applyBorder="1" applyAlignment="1">
      <alignment horizontal="right"/>
    </xf>
    <xf numFmtId="3" fontId="19" fillId="2" borderId="12" xfId="0" applyNumberFormat="1" applyFont="1" applyFill="1" applyBorder="1" applyAlignment="1">
      <alignment horizontal="right" vertical="center"/>
    </xf>
    <xf numFmtId="0" fontId="0" fillId="0" borderId="0" xfId="0" applyAlignment="1">
      <alignment vertical="center"/>
    </xf>
    <xf numFmtId="0" fontId="0" fillId="0" borderId="0" xfId="0" applyAlignment="1"/>
    <xf numFmtId="3" fontId="1" fillId="2" borderId="12" xfId="2" applyNumberFormat="1" applyFill="1" applyBorder="1" applyAlignment="1">
      <alignment horizontal="right"/>
    </xf>
    <xf numFmtId="3" fontId="11" fillId="2" borderId="12" xfId="2" applyNumberFormat="1" applyFont="1" applyFill="1" applyBorder="1" applyAlignment="1">
      <alignment horizontal="right" vertical="center"/>
    </xf>
    <xf numFmtId="3" fontId="1" fillId="6" borderId="12" xfId="2" applyNumberFormat="1" applyFill="1" applyBorder="1" applyAlignment="1">
      <alignment horizontal="right"/>
    </xf>
    <xf numFmtId="3" fontId="11" fillId="6" borderId="12" xfId="2" applyNumberFormat="1" applyFont="1" applyFill="1" applyBorder="1" applyAlignment="1">
      <alignment horizontal="right" vertical="center"/>
    </xf>
    <xf numFmtId="3" fontId="11" fillId="6" borderId="12" xfId="2" applyNumberFormat="1" applyFont="1" applyFill="1" applyBorder="1" applyAlignment="1">
      <alignment horizontal="right"/>
    </xf>
    <xf numFmtId="3" fontId="11" fillId="5" borderId="12" xfId="2" applyNumberFormat="1" applyFont="1" applyFill="1" applyBorder="1" applyAlignment="1">
      <alignment horizontal="right" vertical="center"/>
    </xf>
    <xf numFmtId="3" fontId="11" fillId="5" borderId="11" xfId="2" applyNumberFormat="1" applyFont="1" applyFill="1" applyBorder="1" applyAlignment="1">
      <alignment horizontal="right" vertical="center"/>
    </xf>
    <xf numFmtId="3" fontId="0" fillId="5" borderId="29" xfId="0" applyNumberFormat="1" applyFill="1" applyBorder="1" applyAlignment="1">
      <alignment horizontal="right" vertical="center"/>
    </xf>
    <xf numFmtId="0" fontId="5" fillId="3" borderId="3" xfId="2" applyFont="1" applyFill="1" applyBorder="1" applyAlignment="1">
      <alignment horizontal="left" vertical="center" wrapText="1"/>
    </xf>
    <xf numFmtId="0" fontId="5" fillId="3" borderId="41" xfId="2" applyFont="1" applyFill="1" applyBorder="1" applyAlignment="1">
      <alignment horizontal="left" vertical="center" wrapText="1"/>
    </xf>
    <xf numFmtId="0" fontId="5" fillId="3" borderId="0" xfId="2" applyFont="1" applyFill="1" applyBorder="1" applyAlignment="1">
      <alignment horizontal="left" vertical="center" wrapText="1"/>
    </xf>
    <xf numFmtId="0" fontId="5" fillId="3" borderId="25" xfId="2" applyFont="1" applyFill="1" applyBorder="1" applyAlignment="1">
      <alignment horizontal="left" vertical="center" wrapText="1"/>
    </xf>
    <xf numFmtId="0" fontId="5" fillId="3" borderId="42" xfId="2" applyFont="1" applyFill="1" applyBorder="1" applyAlignment="1">
      <alignment horizontal="left" vertical="center" wrapText="1"/>
    </xf>
    <xf numFmtId="3" fontId="11" fillId="4" borderId="29" xfId="2" applyNumberFormat="1" applyFont="1" applyFill="1" applyBorder="1" applyAlignment="1">
      <alignment horizontal="right"/>
    </xf>
    <xf numFmtId="3" fontId="11" fillId="0" borderId="31" xfId="2" applyNumberFormat="1" applyFont="1" applyBorder="1" applyAlignment="1">
      <alignment horizontal="right"/>
    </xf>
    <xf numFmtId="3" fontId="11" fillId="4" borderId="31" xfId="2" applyNumberFormat="1" applyFont="1" applyFill="1" applyBorder="1" applyAlignment="1">
      <alignment horizontal="right"/>
    </xf>
    <xf numFmtId="3" fontId="13" fillId="0" borderId="33" xfId="2" applyNumberFormat="1" applyFont="1" applyBorder="1" applyAlignment="1">
      <alignment horizontal="right"/>
    </xf>
    <xf numFmtId="3" fontId="11" fillId="0" borderId="32" xfId="2" applyNumberFormat="1" applyFont="1" applyBorder="1" applyAlignment="1">
      <alignment horizontal="right"/>
    </xf>
    <xf numFmtId="3" fontId="1" fillId="0" borderId="32" xfId="2" applyNumberFormat="1" applyBorder="1" applyAlignment="1">
      <alignment horizontal="right"/>
    </xf>
    <xf numFmtId="3" fontId="11" fillId="0" borderId="32" xfId="2" applyNumberFormat="1" applyFont="1" applyBorder="1" applyAlignment="1">
      <alignment horizontal="right" vertical="center"/>
    </xf>
    <xf numFmtId="3" fontId="13" fillId="0" borderId="34" xfId="2" applyNumberFormat="1" applyFont="1" applyBorder="1" applyAlignment="1">
      <alignment horizontal="right"/>
    </xf>
    <xf numFmtId="3" fontId="11" fillId="0" borderId="13" xfId="2" applyNumberFormat="1" applyFont="1" applyBorder="1" applyAlignment="1">
      <alignment horizontal="right"/>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1" fillId="3" borderId="12" xfId="2" applyFill="1" applyBorder="1" applyAlignment="1">
      <alignment horizontal="left" vertical="center"/>
    </xf>
    <xf numFmtId="0" fontId="13" fillId="3" borderId="13" xfId="0" applyFont="1" applyFill="1" applyBorder="1" applyAlignment="1">
      <alignment horizontal="left" vertical="center"/>
    </xf>
    <xf numFmtId="0" fontId="17" fillId="3" borderId="3"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19" fillId="3" borderId="11" xfId="0" applyFont="1" applyFill="1" applyBorder="1" applyAlignment="1">
      <alignment horizontal="left" vertical="center"/>
    </xf>
    <xf numFmtId="0" fontId="19" fillId="3" borderId="12" xfId="0" applyFont="1" applyFill="1" applyBorder="1" applyAlignment="1">
      <alignment horizontal="left" vertical="center"/>
    </xf>
    <xf numFmtId="0" fontId="20" fillId="3" borderId="13" xfId="0" applyFont="1" applyFill="1" applyBorder="1" applyAlignment="1">
      <alignment horizontal="left" vertical="center"/>
    </xf>
    <xf numFmtId="3" fontId="1" fillId="4" borderId="12" xfId="2" applyNumberFormat="1" applyFill="1" applyBorder="1" applyAlignment="1">
      <alignment horizontal="right" vertical="center"/>
    </xf>
    <xf numFmtId="0" fontId="5" fillId="3" borderId="14" xfId="2" applyFont="1" applyFill="1" applyBorder="1" applyAlignment="1">
      <alignment horizontal="left" vertical="center" wrapText="1"/>
    </xf>
    <xf numFmtId="0" fontId="5" fillId="3" borderId="23" xfId="2" applyFont="1" applyFill="1" applyBorder="1" applyAlignment="1">
      <alignment horizontal="left" vertical="center" wrapText="1"/>
    </xf>
    <xf numFmtId="0" fontId="2" fillId="3" borderId="2" xfId="2" applyFont="1" applyFill="1" applyBorder="1" applyAlignment="1">
      <alignment horizontal="center" vertical="center"/>
    </xf>
    <xf numFmtId="0" fontId="1" fillId="0" borderId="3" xfId="2" applyBorder="1" applyAlignment="1">
      <alignment horizontal="center" vertical="center"/>
    </xf>
    <xf numFmtId="0" fontId="1" fillId="0" borderId="3" xfId="2" applyBorder="1" applyAlignment="1">
      <alignment vertical="center"/>
    </xf>
    <xf numFmtId="0" fontId="1" fillId="0" borderId="28" xfId="2"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xf numFmtId="0" fontId="2" fillId="3" borderId="17" xfId="2" applyFont="1" applyFill="1" applyBorder="1" applyAlignment="1">
      <alignment horizontal="center" vertical="center"/>
    </xf>
    <xf numFmtId="0" fontId="2" fillId="3" borderId="18" xfId="2" applyFont="1" applyFill="1" applyBorder="1" applyAlignment="1">
      <alignment horizontal="center" vertical="center"/>
    </xf>
    <xf numFmtId="0" fontId="2" fillId="3" borderId="2" xfId="0" applyNumberFormat="1" applyFont="1" applyFill="1" applyBorder="1" applyAlignment="1">
      <alignment horizontal="center" wrapText="1"/>
    </xf>
    <xf numFmtId="0" fontId="2" fillId="3" borderId="3" xfId="0" applyNumberFormat="1" applyFont="1" applyFill="1" applyBorder="1" applyAlignment="1">
      <alignment horizontal="center" wrapText="1"/>
    </xf>
    <xf numFmtId="0" fontId="4" fillId="0" borderId="3" xfId="0" applyNumberFormat="1" applyFont="1" applyBorder="1" applyAlignment="1">
      <alignment horizontal="center" wrapText="1"/>
    </xf>
    <xf numFmtId="0" fontId="4" fillId="0" borderId="37" xfId="0" applyNumberFormat="1" applyFont="1" applyBorder="1" applyAlignment="1">
      <alignment horizont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3" xfId="0" applyBorder="1" applyAlignment="1"/>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 xfId="2" applyFont="1" applyFill="1" applyBorder="1" applyAlignment="1">
      <alignment horizontal="center" vertical="center"/>
    </xf>
    <xf numFmtId="0" fontId="1" fillId="0" borderId="37" xfId="2" applyBorder="1" applyAlignment="1"/>
    <xf numFmtId="0" fontId="2" fillId="3" borderId="40"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5" fillId="3" borderId="1" xfId="2" applyFont="1" applyFill="1" applyBorder="1" applyAlignment="1">
      <alignment horizontal="left" vertical="center" wrapText="1"/>
    </xf>
    <xf numFmtId="0" fontId="5" fillId="3" borderId="7" xfId="2" applyFont="1" applyFill="1" applyBorder="1" applyAlignment="1">
      <alignment horizontal="left" vertical="center" wrapText="1"/>
    </xf>
    <xf numFmtId="0" fontId="1" fillId="0" borderId="37" xfId="2" applyBorder="1"/>
    <xf numFmtId="0" fontId="5" fillId="3" borderId="16" xfId="2" applyFont="1" applyFill="1" applyBorder="1" applyAlignment="1">
      <alignment horizontal="left" vertical="center" wrapText="1"/>
    </xf>
    <xf numFmtId="0" fontId="6" fillId="0" borderId="0" xfId="0" applyFont="1" applyFill="1" applyBorder="1" applyAlignment="1">
      <alignment horizontal="left" vertical="center"/>
    </xf>
    <xf numFmtId="0" fontId="0" fillId="0" borderId="0" xfId="0" applyAlignment="1">
      <alignment vertical="center"/>
    </xf>
    <xf numFmtId="0" fontId="2" fillId="3" borderId="1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0" xfId="0" applyBorder="1" applyAlignment="1"/>
    <xf numFmtId="0" fontId="0" fillId="0" borderId="0" xfId="0" applyFont="1" applyAlignment="1">
      <alignment horizontal="left"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9" fillId="0" borderId="3" xfId="0" applyFont="1" applyBorder="1" applyAlignment="1"/>
    <xf numFmtId="0" fontId="18" fillId="3" borderId="4" xfId="0" applyFont="1" applyFill="1" applyBorder="1" applyAlignment="1">
      <alignment horizontal="center" vertical="center"/>
    </xf>
    <xf numFmtId="0" fontId="18" fillId="3" borderId="6" xfId="0" applyFont="1" applyFill="1" applyBorder="1" applyAlignment="1">
      <alignment horizontal="center" vertical="center"/>
    </xf>
    <xf numFmtId="0" fontId="6" fillId="0" borderId="0" xfId="2" applyFont="1" applyAlignment="1">
      <alignment horizontal="left" vertical="center"/>
    </xf>
    <xf numFmtId="0" fontId="1" fillId="0" borderId="3" xfId="2" applyBorder="1"/>
    <xf numFmtId="0" fontId="17" fillId="3" borderId="1"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0" borderId="0" xfId="0" applyFont="1" applyFill="1" applyAlignment="1">
      <alignment horizontal="left" vertic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0" borderId="3" xfId="0" applyFont="1" applyBorder="1" applyAlignment="1">
      <alignment horizontal="center" wrapText="1"/>
    </xf>
    <xf numFmtId="0" fontId="4" fillId="0" borderId="37" xfId="0" applyFont="1" applyBorder="1" applyAlignment="1">
      <alignment horizontal="center" wrapText="1"/>
    </xf>
  </cellXfs>
  <cellStyles count="4">
    <cellStyle name="Komma" xfId="1" builtinId="3"/>
    <cellStyle name="Komma 6 2" xfId="3" xr:uid="{00000000-0005-0000-0000-000001000000}"/>
    <cellStyle name="Standaard" xfId="0" builtinId="0"/>
    <cellStyle name="Standaard 20 2" xfId="2" xr:uid="{00000000-0005-0000-0000-000003000000}"/>
  </cellStyles>
  <dxfs count="0"/>
  <tableStyles count="0" defaultTableStyle="TableStyleMedium2" defaultPivotStyle="PivotStyleLight16"/>
  <colors>
    <mruColors>
      <color rgb="FF147178"/>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R93"/>
  <sheetViews>
    <sheetView tabSelected="1" zoomScale="70" zoomScaleNormal="70" workbookViewId="0">
      <selection activeCell="A2" sqref="A2"/>
    </sheetView>
  </sheetViews>
  <sheetFormatPr defaultRowHeight="13.2" x14ac:dyDescent="0.25"/>
  <cols>
    <col min="1" max="1" width="21.44140625" style="253" customWidth="1"/>
    <col min="2" max="5" width="21.44140625" style="270" customWidth="1"/>
    <col min="6" max="6" width="3.33203125" style="270" customWidth="1"/>
    <col min="7" max="10" width="21.44140625" style="253" customWidth="1"/>
    <col min="11" max="11" width="2.5546875" style="253" customWidth="1"/>
    <col min="12" max="15" width="21.33203125" customWidth="1"/>
    <col min="16" max="16" width="2.5546875" customWidth="1"/>
    <col min="17" max="20" width="21.33203125" customWidth="1"/>
    <col min="21" max="21" width="2.5546875" customWidth="1"/>
    <col min="22" max="25" width="16.109375" customWidth="1"/>
    <col min="26" max="26" width="2.5546875" customWidth="1"/>
    <col min="27" max="30" width="16.109375" customWidth="1"/>
    <col min="31" max="31" width="2.5546875" customWidth="1"/>
    <col min="32" max="35" width="16.33203125" customWidth="1"/>
    <col min="36" max="36" width="2.5546875" customWidth="1"/>
    <col min="37" max="40" width="16.33203125" customWidth="1"/>
    <col min="41" max="41" width="2.44140625" customWidth="1"/>
    <col min="42" max="45" width="16.33203125" customWidth="1"/>
    <col min="46" max="46" width="2.44140625" customWidth="1"/>
    <col min="47" max="50" width="16.33203125" customWidth="1"/>
    <col min="51" max="51" width="2.44140625" customWidth="1"/>
    <col min="52" max="55" width="16.33203125" customWidth="1"/>
    <col min="56" max="56" width="2.44140625" customWidth="1"/>
    <col min="57" max="60" width="16.33203125" customWidth="1"/>
    <col min="61" max="61" width="2.44140625" customWidth="1"/>
    <col min="62" max="65" width="16.33203125" customWidth="1"/>
    <col min="66" max="66" width="2.44140625" customWidth="1"/>
    <col min="67" max="70" width="16.33203125" customWidth="1"/>
    <col min="71" max="71" width="2.44140625" customWidth="1"/>
    <col min="72" max="75" width="16.33203125" customWidth="1"/>
    <col min="76" max="76" width="2.44140625" customWidth="1"/>
    <col min="77" max="80" width="16.33203125" customWidth="1"/>
    <col min="81" max="81" width="2.44140625" customWidth="1"/>
    <col min="82" max="84" width="16.33203125" customWidth="1"/>
    <col min="85" max="85" width="2.44140625" customWidth="1"/>
    <col min="86" max="88" width="16.33203125" customWidth="1"/>
  </cols>
  <sheetData>
    <row r="2" spans="1:96" x14ac:dyDescent="0.25">
      <c r="BA2" s="1"/>
    </row>
    <row r="3" spans="1:96" ht="15.6" x14ac:dyDescent="0.25">
      <c r="A3" s="91"/>
      <c r="B3" s="89" t="s">
        <v>41</v>
      </c>
      <c r="C3" s="91"/>
      <c r="D3" s="91"/>
      <c r="E3" s="91"/>
      <c r="F3" s="91"/>
      <c r="H3" s="90"/>
      <c r="I3" s="90"/>
      <c r="J3" s="90"/>
      <c r="K3" s="91"/>
      <c r="L3" s="89"/>
      <c r="M3" s="89"/>
      <c r="P3" s="91"/>
      <c r="Q3" s="89"/>
      <c r="R3" s="89"/>
      <c r="U3" s="91"/>
      <c r="Z3" s="91"/>
      <c r="AB3" s="204"/>
      <c r="AC3" s="204"/>
      <c r="AD3" s="204"/>
      <c r="AE3" s="91"/>
      <c r="AG3" s="90"/>
      <c r="AH3" s="90"/>
      <c r="AI3" s="90"/>
      <c r="AJ3" s="91"/>
      <c r="AK3" s="3"/>
      <c r="AL3" s="4"/>
      <c r="AM3" s="4"/>
      <c r="AN3" s="4"/>
      <c r="AO3" s="2"/>
      <c r="AQ3" s="4"/>
      <c r="AR3" s="4"/>
      <c r="AS3" s="4"/>
      <c r="AT3" s="2"/>
      <c r="AU3" s="2"/>
      <c r="AV3" s="5"/>
      <c r="AW3" s="5"/>
      <c r="AX3" s="5"/>
      <c r="AY3" s="6"/>
      <c r="AZ3" s="2"/>
      <c r="BA3" s="7"/>
      <c r="BB3" s="2"/>
      <c r="BC3" s="2"/>
      <c r="BD3" s="6"/>
      <c r="BE3" s="2"/>
      <c r="BF3" s="2"/>
      <c r="BG3" s="2"/>
      <c r="BH3" s="2"/>
      <c r="BI3" s="6"/>
      <c r="BJ3" s="2"/>
      <c r="BK3" s="2"/>
      <c r="BL3" s="2"/>
      <c r="BM3" s="2"/>
      <c r="BN3" s="6"/>
      <c r="BO3" s="2"/>
      <c r="BP3" s="2"/>
      <c r="BQ3" s="2"/>
      <c r="BR3" s="2"/>
      <c r="BS3" s="6"/>
      <c r="BT3" s="2"/>
      <c r="BU3" s="2"/>
      <c r="BV3" s="2"/>
      <c r="BW3" s="2"/>
      <c r="BX3" s="6"/>
      <c r="BY3" s="2"/>
      <c r="BZ3" s="2"/>
      <c r="CA3" s="2"/>
      <c r="CB3" s="2"/>
      <c r="CC3" s="6"/>
      <c r="CD3" s="2"/>
      <c r="CE3" s="2"/>
      <c r="CF3" s="2"/>
      <c r="CG3" s="6"/>
      <c r="CH3" s="2"/>
      <c r="CI3" s="2"/>
      <c r="CJ3" s="2"/>
      <c r="CK3" s="2"/>
      <c r="CL3" s="2"/>
      <c r="CM3" s="2"/>
      <c r="CN3" s="2"/>
      <c r="CO3" s="2"/>
      <c r="CP3" s="2"/>
      <c r="CQ3" s="2"/>
      <c r="CR3" s="2"/>
    </row>
    <row r="4" spans="1:96" ht="13.2" customHeight="1" x14ac:dyDescent="0.25">
      <c r="A4" s="92"/>
      <c r="B4" s="92"/>
      <c r="C4" s="92"/>
      <c r="D4" s="92"/>
      <c r="E4" s="92"/>
      <c r="F4" s="92"/>
      <c r="G4" s="92"/>
      <c r="H4" s="92"/>
      <c r="I4" s="92"/>
      <c r="J4" s="92"/>
      <c r="K4" s="92"/>
      <c r="P4" s="92"/>
      <c r="U4" s="92"/>
      <c r="Z4" s="92"/>
      <c r="AE4" s="92"/>
      <c r="AF4" s="92"/>
      <c r="AG4" s="92"/>
      <c r="AH4" s="92"/>
      <c r="AI4" s="92"/>
      <c r="AJ4" s="92"/>
      <c r="AU4" s="8"/>
      <c r="AV4" s="9"/>
      <c r="AW4" s="9"/>
      <c r="AX4" s="9"/>
      <c r="BA4" s="1"/>
      <c r="BL4" s="10"/>
    </row>
    <row r="5" spans="1:96" x14ac:dyDescent="0.25">
      <c r="A5" s="92"/>
      <c r="B5" s="92"/>
      <c r="C5" s="92"/>
      <c r="D5" s="92"/>
      <c r="E5" s="92"/>
      <c r="F5" s="92"/>
      <c r="G5" s="92"/>
      <c r="H5" s="92"/>
      <c r="I5" s="92"/>
      <c r="J5" s="92"/>
      <c r="K5" s="92"/>
      <c r="L5" s="11"/>
      <c r="M5" s="11"/>
      <c r="N5" s="11"/>
      <c r="O5" s="11"/>
      <c r="P5" s="93"/>
      <c r="Q5" s="11"/>
      <c r="R5" s="11"/>
      <c r="S5" s="11"/>
      <c r="T5" s="11"/>
      <c r="U5" s="93"/>
      <c r="V5" s="11"/>
      <c r="W5" s="11"/>
      <c r="X5" s="11"/>
      <c r="Y5" s="11"/>
      <c r="Z5" s="93"/>
      <c r="AA5" s="11"/>
      <c r="AB5" s="11"/>
      <c r="AC5" s="11"/>
      <c r="AD5" s="11"/>
      <c r="AE5" s="93"/>
      <c r="AF5" s="93"/>
      <c r="AG5" s="93"/>
      <c r="AH5" s="93"/>
      <c r="AI5" s="93"/>
      <c r="AJ5" s="93"/>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2"/>
      <c r="BR5" s="12"/>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row>
    <row r="6" spans="1:96" ht="13.2" customHeight="1" x14ac:dyDescent="0.25">
      <c r="A6" s="329" t="s">
        <v>0</v>
      </c>
      <c r="B6" s="305">
        <v>2022</v>
      </c>
      <c r="C6" s="323"/>
      <c r="D6" s="323"/>
      <c r="E6" s="331"/>
      <c r="F6" s="279"/>
      <c r="G6" s="305">
        <v>2021</v>
      </c>
      <c r="H6" s="323"/>
      <c r="I6" s="323"/>
      <c r="J6" s="331"/>
      <c r="K6" s="94"/>
      <c r="L6" s="313">
        <v>2020</v>
      </c>
      <c r="M6" s="314"/>
      <c r="N6" s="315"/>
      <c r="O6" s="315"/>
      <c r="P6" s="316"/>
      <c r="Q6" s="313">
        <v>2019</v>
      </c>
      <c r="R6" s="314"/>
      <c r="S6" s="315"/>
      <c r="T6" s="315"/>
      <c r="U6" s="316"/>
      <c r="V6" s="313">
        <v>2018</v>
      </c>
      <c r="W6" s="315"/>
      <c r="X6" s="315"/>
      <c r="Y6" s="316"/>
      <c r="Z6" s="94"/>
      <c r="AA6" s="313">
        <v>2017</v>
      </c>
      <c r="AB6" s="315"/>
      <c r="AC6" s="315"/>
      <c r="AD6" s="316"/>
      <c r="AE6" s="94"/>
      <c r="AF6" s="305">
        <v>2016</v>
      </c>
      <c r="AG6" s="323"/>
      <c r="AH6" s="323"/>
      <c r="AI6" s="324"/>
      <c r="AJ6" s="94"/>
      <c r="AK6" s="317">
        <v>2015</v>
      </c>
      <c r="AL6" s="318"/>
      <c r="AM6" s="318"/>
      <c r="AN6" s="319"/>
      <c r="AO6" s="13"/>
      <c r="AP6" s="317">
        <v>2014</v>
      </c>
      <c r="AQ6" s="318"/>
      <c r="AR6" s="318"/>
      <c r="AS6" s="319"/>
      <c r="AT6" s="13"/>
      <c r="AU6" s="317">
        <v>2013</v>
      </c>
      <c r="AV6" s="318"/>
      <c r="AW6" s="318"/>
      <c r="AX6" s="319"/>
      <c r="AY6" s="13"/>
      <c r="AZ6" s="317">
        <v>2012</v>
      </c>
      <c r="BA6" s="318"/>
      <c r="BB6" s="318"/>
      <c r="BC6" s="319"/>
      <c r="BD6" s="13"/>
      <c r="BE6" s="317">
        <v>2011</v>
      </c>
      <c r="BF6" s="318"/>
      <c r="BG6" s="318"/>
      <c r="BH6" s="319"/>
      <c r="BI6" s="13"/>
      <c r="BJ6" s="317">
        <v>2010</v>
      </c>
      <c r="BK6" s="318"/>
      <c r="BL6" s="318"/>
      <c r="BM6" s="319"/>
      <c r="BN6" s="13"/>
      <c r="BO6" s="317">
        <v>2009</v>
      </c>
      <c r="BP6" s="318"/>
      <c r="BQ6" s="318"/>
      <c r="BR6" s="319"/>
      <c r="BS6" s="13"/>
      <c r="BT6" s="317">
        <v>2008</v>
      </c>
      <c r="BU6" s="318"/>
      <c r="BV6" s="318"/>
      <c r="BW6" s="319"/>
      <c r="BX6" s="13"/>
      <c r="BY6" s="317">
        <v>2007</v>
      </c>
      <c r="BZ6" s="318"/>
      <c r="CA6" s="318"/>
      <c r="CB6" s="319"/>
      <c r="CC6" s="13"/>
      <c r="CD6" s="326">
        <v>2006</v>
      </c>
      <c r="CE6" s="326"/>
      <c r="CF6" s="326"/>
      <c r="CG6" s="14"/>
      <c r="CH6" s="326">
        <v>2005</v>
      </c>
      <c r="CI6" s="326"/>
      <c r="CJ6" s="338"/>
      <c r="CK6" s="11"/>
      <c r="CL6" s="11"/>
      <c r="CM6" s="11"/>
      <c r="CN6" s="11"/>
      <c r="CO6" s="11"/>
      <c r="CP6" s="11"/>
      <c r="CQ6" s="11"/>
      <c r="CR6" s="11"/>
    </row>
    <row r="7" spans="1:96" ht="28.8" x14ac:dyDescent="0.25">
      <c r="A7" s="330"/>
      <c r="B7" s="95" t="s">
        <v>37</v>
      </c>
      <c r="C7" s="95" t="s">
        <v>38</v>
      </c>
      <c r="D7" s="95" t="s">
        <v>39</v>
      </c>
      <c r="E7" s="96" t="s">
        <v>4</v>
      </c>
      <c r="F7" s="280"/>
      <c r="G7" s="95" t="s">
        <v>37</v>
      </c>
      <c r="H7" s="95" t="s">
        <v>38</v>
      </c>
      <c r="I7" s="95" t="s">
        <v>39</v>
      </c>
      <c r="J7" s="96" t="s">
        <v>4</v>
      </c>
      <c r="K7" s="95"/>
      <c r="L7" s="15" t="s">
        <v>1</v>
      </c>
      <c r="M7" s="15" t="s">
        <v>2</v>
      </c>
      <c r="N7" s="15" t="s">
        <v>3</v>
      </c>
      <c r="O7" s="96" t="s">
        <v>4</v>
      </c>
      <c r="P7" s="95"/>
      <c r="Q7" s="15" t="s">
        <v>1</v>
      </c>
      <c r="R7" s="15" t="s">
        <v>2</v>
      </c>
      <c r="S7" s="15" t="s">
        <v>3</v>
      </c>
      <c r="T7" s="96" t="s">
        <v>4</v>
      </c>
      <c r="U7" s="95"/>
      <c r="V7" s="15" t="s">
        <v>1</v>
      </c>
      <c r="W7" s="15" t="s">
        <v>2</v>
      </c>
      <c r="X7" s="15" t="s">
        <v>3</v>
      </c>
      <c r="Y7" s="96" t="s">
        <v>4</v>
      </c>
      <c r="Z7" s="95"/>
      <c r="AA7" s="15" t="s">
        <v>1</v>
      </c>
      <c r="AB7" s="15" t="s">
        <v>2</v>
      </c>
      <c r="AC7" s="15" t="s">
        <v>3</v>
      </c>
      <c r="AD7" s="96" t="s">
        <v>4</v>
      </c>
      <c r="AE7" s="95"/>
      <c r="AF7" s="15" t="s">
        <v>1</v>
      </c>
      <c r="AG7" s="15" t="s">
        <v>2</v>
      </c>
      <c r="AH7" s="15" t="s">
        <v>3</v>
      </c>
      <c r="AI7" s="96" t="s">
        <v>4</v>
      </c>
      <c r="AJ7" s="95"/>
      <c r="AK7" s="15" t="s">
        <v>1</v>
      </c>
      <c r="AL7" s="15" t="s">
        <v>2</v>
      </c>
      <c r="AM7" s="15" t="s">
        <v>3</v>
      </c>
      <c r="AN7" s="16" t="s">
        <v>4</v>
      </c>
      <c r="AO7" s="15"/>
      <c r="AP7" s="15" t="s">
        <v>1</v>
      </c>
      <c r="AQ7" s="15" t="s">
        <v>2</v>
      </c>
      <c r="AR7" s="15" t="s">
        <v>3</v>
      </c>
      <c r="AS7" s="16" t="s">
        <v>4</v>
      </c>
      <c r="AT7" s="15"/>
      <c r="AU7" s="15" t="s">
        <v>1</v>
      </c>
      <c r="AV7" s="15" t="s">
        <v>2</v>
      </c>
      <c r="AW7" s="15" t="s">
        <v>3</v>
      </c>
      <c r="AX7" s="16" t="s">
        <v>4</v>
      </c>
      <c r="AY7" s="15"/>
      <c r="AZ7" s="15" t="s">
        <v>1</v>
      </c>
      <c r="BA7" s="15" t="s">
        <v>2</v>
      </c>
      <c r="BB7" s="15" t="s">
        <v>3</v>
      </c>
      <c r="BC7" s="16" t="s">
        <v>4</v>
      </c>
      <c r="BD7" s="15"/>
      <c r="BE7" s="15" t="s">
        <v>1</v>
      </c>
      <c r="BF7" s="15" t="s">
        <v>2</v>
      </c>
      <c r="BG7" s="15" t="s">
        <v>3</v>
      </c>
      <c r="BH7" s="16" t="s">
        <v>4</v>
      </c>
      <c r="BI7" s="15"/>
      <c r="BJ7" s="15" t="s">
        <v>1</v>
      </c>
      <c r="BK7" s="15" t="s">
        <v>2</v>
      </c>
      <c r="BL7" s="15" t="s">
        <v>3</v>
      </c>
      <c r="BM7" s="16" t="s">
        <v>4</v>
      </c>
      <c r="BN7" s="15"/>
      <c r="BO7" s="15" t="s">
        <v>1</v>
      </c>
      <c r="BP7" s="15" t="s">
        <v>2</v>
      </c>
      <c r="BQ7" s="15" t="s">
        <v>3</v>
      </c>
      <c r="BR7" s="16" t="s">
        <v>4</v>
      </c>
      <c r="BS7" s="15"/>
      <c r="BT7" s="15" t="s">
        <v>1</v>
      </c>
      <c r="BU7" s="15" t="s">
        <v>2</v>
      </c>
      <c r="BV7" s="15" t="s">
        <v>3</v>
      </c>
      <c r="BW7" s="16" t="s">
        <v>4</v>
      </c>
      <c r="BX7" s="15"/>
      <c r="BY7" s="15" t="s">
        <v>1</v>
      </c>
      <c r="BZ7" s="15" t="s">
        <v>2</v>
      </c>
      <c r="CA7" s="15" t="s">
        <v>3</v>
      </c>
      <c r="CB7" s="16" t="s">
        <v>4</v>
      </c>
      <c r="CC7" s="15"/>
      <c r="CD7" s="15" t="s">
        <v>1</v>
      </c>
      <c r="CE7" s="15" t="s">
        <v>2</v>
      </c>
      <c r="CF7" s="16" t="s">
        <v>4</v>
      </c>
      <c r="CG7" s="15"/>
      <c r="CH7" s="15" t="s">
        <v>1</v>
      </c>
      <c r="CI7" s="15" t="s">
        <v>2</v>
      </c>
      <c r="CJ7" s="17" t="s">
        <v>4</v>
      </c>
      <c r="CK7" s="11"/>
      <c r="CL7" s="11"/>
      <c r="CM7" s="11"/>
      <c r="CN7" s="11"/>
      <c r="CO7" s="11"/>
      <c r="CP7" s="11"/>
      <c r="CQ7" s="11"/>
      <c r="CR7" s="11"/>
    </row>
    <row r="8" spans="1:96" x14ac:dyDescent="0.25">
      <c r="A8" s="18" t="s">
        <v>5</v>
      </c>
      <c r="B8" s="239">
        <v>32926439.32</v>
      </c>
      <c r="C8" s="239">
        <v>5607949.9500000002</v>
      </c>
      <c r="D8" s="239">
        <v>35610.920000000391</v>
      </c>
      <c r="E8" s="239">
        <v>38570000.190000005</v>
      </c>
      <c r="F8" s="293"/>
      <c r="G8" s="97">
        <v>33816574.580000035</v>
      </c>
      <c r="H8" s="97">
        <v>4197475.1500000004</v>
      </c>
      <c r="I8" s="97">
        <v>433039.04999999702</v>
      </c>
      <c r="J8" s="97">
        <v>38447088.780000031</v>
      </c>
      <c r="K8" s="98"/>
      <c r="L8" s="239">
        <v>32343367.729999986</v>
      </c>
      <c r="M8" s="239">
        <v>4689075.08</v>
      </c>
      <c r="N8" s="239">
        <v>-185732.5700000003</v>
      </c>
      <c r="O8" s="239">
        <v>36846710.239999987</v>
      </c>
      <c r="P8" s="98"/>
      <c r="Q8" s="239">
        <v>33133504.620000001</v>
      </c>
      <c r="R8" s="239">
        <v>5188410.6099999994</v>
      </c>
      <c r="S8" s="239">
        <v>-510081.46000000089</v>
      </c>
      <c r="T8" s="239">
        <v>37811833.770000003</v>
      </c>
      <c r="U8" s="98"/>
      <c r="V8" s="120">
        <v>32013865.429999914</v>
      </c>
      <c r="W8" s="110">
        <v>5667901.1799999997</v>
      </c>
      <c r="X8" s="120">
        <v>-966372.63999999687</v>
      </c>
      <c r="Y8" s="110">
        <v>36715393.969999909</v>
      </c>
      <c r="Z8" s="98"/>
      <c r="AA8" s="209">
        <v>32436899.970000003</v>
      </c>
      <c r="AB8" s="209">
        <v>5303092.18</v>
      </c>
      <c r="AC8" s="209">
        <v>-1986009.3299999982</v>
      </c>
      <c r="AD8" s="209">
        <v>35753982.820000008</v>
      </c>
      <c r="AE8" s="98"/>
      <c r="AF8" s="97">
        <v>32418630.329999998</v>
      </c>
      <c r="AG8" s="97">
        <v>5559209.71</v>
      </c>
      <c r="AH8" s="97">
        <v>273232.94000000134</v>
      </c>
      <c r="AI8" s="97">
        <v>38251072.980000004</v>
      </c>
      <c r="AJ8" s="98"/>
      <c r="AK8" s="19">
        <v>28241127.549999997</v>
      </c>
      <c r="AL8" s="20">
        <v>4763642.2299999995</v>
      </c>
      <c r="AM8" s="20">
        <v>3011249.629999999</v>
      </c>
      <c r="AN8" s="20">
        <v>36016019.409999996</v>
      </c>
      <c r="AO8" s="21"/>
      <c r="AP8" s="19">
        <v>25698331.129999999</v>
      </c>
      <c r="AQ8" s="20">
        <v>4542133.38</v>
      </c>
      <c r="AR8" s="20">
        <v>111554.43999999762</v>
      </c>
      <c r="AS8" s="20">
        <f>AP8+AQ8+AR8</f>
        <v>30352018.949999996</v>
      </c>
      <c r="AT8" s="21"/>
      <c r="AU8" s="19">
        <v>26521208.969999999</v>
      </c>
      <c r="AV8" s="20">
        <v>4858334.1000000006</v>
      </c>
      <c r="AW8" s="20">
        <v>-849417.03000000119</v>
      </c>
      <c r="AX8" s="20">
        <f>AU8+AV8+AW8</f>
        <v>30530126.039999999</v>
      </c>
      <c r="AY8" s="21"/>
      <c r="AZ8" s="19">
        <v>25266270.079999998</v>
      </c>
      <c r="BA8" s="20">
        <f>23632.17+4953562.15-179421.23-69368.51</f>
        <v>4728404.58</v>
      </c>
      <c r="BB8" s="20">
        <v>160980.12</v>
      </c>
      <c r="BC8" s="20">
        <f t="shared" ref="BC8:BC16" si="0">AZ8+BA8+BB8</f>
        <v>30155654.779999997</v>
      </c>
      <c r="BD8" s="21"/>
      <c r="BE8" s="19">
        <v>24494595.859999999</v>
      </c>
      <c r="BF8" s="20">
        <v>4345542.3000000007</v>
      </c>
      <c r="BG8" s="20">
        <v>509998.94</v>
      </c>
      <c r="BH8" s="20">
        <v>29350137.100000001</v>
      </c>
      <c r="BI8" s="21"/>
      <c r="BJ8" s="19">
        <v>23358840.039999999</v>
      </c>
      <c r="BK8" s="20">
        <v>4810250.05</v>
      </c>
      <c r="BL8" s="20">
        <v>1444475.11</v>
      </c>
      <c r="BM8" s="20">
        <v>29613565.199999999</v>
      </c>
      <c r="BN8" s="21"/>
      <c r="BO8" s="19">
        <v>23912586.129999999</v>
      </c>
      <c r="BP8" s="20">
        <v>5144925.78</v>
      </c>
      <c r="BQ8" s="20">
        <v>393581.19999999925</v>
      </c>
      <c r="BR8" s="20">
        <v>29451093.109999999</v>
      </c>
      <c r="BS8" s="21"/>
      <c r="BT8" s="19">
        <v>23878477.27</v>
      </c>
      <c r="BU8" s="20">
        <v>5397480.1800000006</v>
      </c>
      <c r="BV8" s="20">
        <v>-200348</v>
      </c>
      <c r="BW8" s="20">
        <v>29075610</v>
      </c>
      <c r="BX8" s="21"/>
      <c r="BY8" s="19">
        <v>20212810.619999997</v>
      </c>
      <c r="BZ8" s="20">
        <v>4020497.9800000004</v>
      </c>
      <c r="CA8" s="20">
        <v>1818218.5099999998</v>
      </c>
      <c r="CB8" s="20">
        <v>26051527.109999999</v>
      </c>
      <c r="CC8" s="21"/>
      <c r="CD8" s="19">
        <v>20730667.934080001</v>
      </c>
      <c r="CE8" s="20">
        <v>4221989.6659200005</v>
      </c>
      <c r="CF8" s="20">
        <v>24952657.600000001</v>
      </c>
      <c r="CG8" s="21"/>
      <c r="CH8" s="19">
        <f t="shared" ref="CH8:CH21" si="1">CJ8*83.08/100</f>
        <v>18080839.932860002</v>
      </c>
      <c r="CI8" s="20">
        <f t="shared" ref="CI8:CI21" si="2">CJ8*16.92/100</f>
        <v>3682328.0171400006</v>
      </c>
      <c r="CJ8" s="20">
        <v>21763167.949999999</v>
      </c>
      <c r="CK8" s="11"/>
      <c r="CL8" s="11"/>
      <c r="CM8" s="11"/>
      <c r="CN8" s="11"/>
      <c r="CO8" s="11"/>
      <c r="CP8" s="11"/>
      <c r="CQ8" s="11"/>
      <c r="CR8" s="11"/>
    </row>
    <row r="9" spans="1:96" x14ac:dyDescent="0.25">
      <c r="A9" s="22" t="s">
        <v>6</v>
      </c>
      <c r="B9" s="237">
        <v>54646740.930000022</v>
      </c>
      <c r="C9" s="237">
        <v>9459207.8300000001</v>
      </c>
      <c r="D9" s="237">
        <v>803632.99000000209</v>
      </c>
      <c r="E9" s="237">
        <v>64909581.750000022</v>
      </c>
      <c r="F9" s="294"/>
      <c r="G9" s="230">
        <v>57623294.219999984</v>
      </c>
      <c r="H9" s="230">
        <v>8058651.1600000001</v>
      </c>
      <c r="I9" s="230">
        <v>1861342.8100000024</v>
      </c>
      <c r="J9" s="230">
        <v>67543288.189999983</v>
      </c>
      <c r="K9" s="100"/>
      <c r="L9" s="237">
        <v>57059608.929999992</v>
      </c>
      <c r="M9" s="237">
        <v>8871663.6099999994</v>
      </c>
      <c r="N9" s="237">
        <v>290480.84000000358</v>
      </c>
      <c r="O9" s="237">
        <v>66221753.379999995</v>
      </c>
      <c r="P9" s="100"/>
      <c r="Q9" s="237">
        <v>53522933.409999996</v>
      </c>
      <c r="R9" s="237">
        <v>9106572.2199999988</v>
      </c>
      <c r="S9" s="237">
        <v>1251238.049999997</v>
      </c>
      <c r="T9" s="237">
        <v>63880743.679999992</v>
      </c>
      <c r="U9" s="100"/>
      <c r="V9" s="226">
        <v>51001679.669999994</v>
      </c>
      <c r="W9" s="227">
        <v>9330225.2699999996</v>
      </c>
      <c r="X9" s="226">
        <v>289947.46999999881</v>
      </c>
      <c r="Y9" s="227">
        <v>60621852.409999996</v>
      </c>
      <c r="Z9" s="100"/>
      <c r="AA9" s="23">
        <v>50351105.969999999</v>
      </c>
      <c r="AB9" s="23">
        <v>7758066.2300000004</v>
      </c>
      <c r="AC9" s="23">
        <v>-33345.380000002682</v>
      </c>
      <c r="AD9" s="23">
        <v>58075826.82</v>
      </c>
      <c r="AE9" s="100"/>
      <c r="AF9" s="99">
        <v>48988493.049999997</v>
      </c>
      <c r="AG9" s="99">
        <v>8709349.1799999997</v>
      </c>
      <c r="AH9" s="99">
        <v>-331689.53999999911</v>
      </c>
      <c r="AI9" s="99">
        <v>57366152.689999998</v>
      </c>
      <c r="AJ9" s="100"/>
      <c r="AK9" s="23">
        <v>45409703.960000001</v>
      </c>
      <c r="AL9" s="24">
        <v>6563474.4299999997</v>
      </c>
      <c r="AM9" s="25">
        <v>3495912.6699999943</v>
      </c>
      <c r="AN9" s="24">
        <v>55469091.059999995</v>
      </c>
      <c r="AO9" s="26"/>
      <c r="AP9" s="23">
        <v>39891451.539999999</v>
      </c>
      <c r="AQ9" s="24">
        <v>6467699.9000000004</v>
      </c>
      <c r="AR9" s="25">
        <v>337631.71000000089</v>
      </c>
      <c r="AS9" s="24">
        <f t="shared" ref="AS9:AS15" si="3">AP9+AQ9+AR9</f>
        <v>46696783.149999999</v>
      </c>
      <c r="AT9" s="26"/>
      <c r="AU9" s="23">
        <v>39675067.410000004</v>
      </c>
      <c r="AV9" s="24">
        <v>6922241.9000000004</v>
      </c>
      <c r="AW9" s="25">
        <v>-8798.929999999702</v>
      </c>
      <c r="AX9" s="24">
        <f t="shared" ref="AX9:AX16" si="4">AU9+AV9+AW9</f>
        <v>46588510.380000003</v>
      </c>
      <c r="AY9" s="26"/>
      <c r="AZ9" s="23">
        <f>38777949.97-340483.3-1.01</f>
        <v>38437465.660000004</v>
      </c>
      <c r="BA9" s="24">
        <f>7698935.78-747385.58</f>
        <v>6951550.2000000002</v>
      </c>
      <c r="BB9" s="25">
        <v>577443.93000000005</v>
      </c>
      <c r="BC9" s="24">
        <f t="shared" si="0"/>
        <v>45966459.790000007</v>
      </c>
      <c r="BD9" s="26"/>
      <c r="BE9" s="23">
        <v>37872401.910000004</v>
      </c>
      <c r="BF9" s="24">
        <v>6639889.0200000005</v>
      </c>
      <c r="BG9" s="25">
        <v>819960.75</v>
      </c>
      <c r="BH9" s="24">
        <v>45332251.680000007</v>
      </c>
      <c r="BI9" s="26"/>
      <c r="BJ9" s="23">
        <v>37055667.169999994</v>
      </c>
      <c r="BK9" s="24">
        <v>5914527.209999999</v>
      </c>
      <c r="BL9" s="25">
        <v>-17489.822000000626</v>
      </c>
      <c r="BM9" s="24">
        <v>42952704.557999998</v>
      </c>
      <c r="BN9" s="26"/>
      <c r="BO9" s="23">
        <v>36539305.869999997</v>
      </c>
      <c r="BP9" s="24">
        <v>6888474.3300000001</v>
      </c>
      <c r="BQ9" s="25">
        <v>1062185.05</v>
      </c>
      <c r="BR9" s="24">
        <v>44489965.249999993</v>
      </c>
      <c r="BS9" s="26"/>
      <c r="BT9" s="23">
        <v>36399605.009999998</v>
      </c>
      <c r="BU9" s="24">
        <v>7411826.5699999994</v>
      </c>
      <c r="BV9" s="25">
        <v>7271973</v>
      </c>
      <c r="BW9" s="24">
        <v>51083404.579999998</v>
      </c>
      <c r="BX9" s="26"/>
      <c r="BY9" s="23">
        <v>31196869.050000001</v>
      </c>
      <c r="BZ9" s="24">
        <v>6223930.1200000001</v>
      </c>
      <c r="CA9" s="25">
        <v>-845339.41999999993</v>
      </c>
      <c r="CB9" s="24">
        <v>36575459.75</v>
      </c>
      <c r="CC9" s="26"/>
      <c r="CD9" s="23">
        <v>31387381.456248</v>
      </c>
      <c r="CE9" s="24">
        <v>6392326.6037520012</v>
      </c>
      <c r="CF9" s="25">
        <v>37779708.060000002</v>
      </c>
      <c r="CG9" s="26"/>
      <c r="CH9" s="23">
        <f t="shared" si="1"/>
        <v>17962581.591898251</v>
      </c>
      <c r="CI9" s="24">
        <f t="shared" si="2"/>
        <v>3658243.6270452393</v>
      </c>
      <c r="CJ9" s="25">
        <v>21620825.218943492</v>
      </c>
      <c r="CK9" s="11"/>
      <c r="CL9" s="11"/>
      <c r="CM9" s="11"/>
      <c r="CN9" s="11"/>
      <c r="CO9" s="11"/>
      <c r="CP9" s="11"/>
      <c r="CQ9" s="11"/>
      <c r="CR9" s="11"/>
    </row>
    <row r="10" spans="1:96" x14ac:dyDescent="0.25">
      <c r="A10" s="27" t="s">
        <v>7</v>
      </c>
      <c r="B10" s="240">
        <v>58240301.100000001</v>
      </c>
      <c r="C10" s="240">
        <v>11938645.319999998</v>
      </c>
      <c r="D10" s="240">
        <v>1973149.5500000045</v>
      </c>
      <c r="E10" s="240">
        <v>72152095.969999999</v>
      </c>
      <c r="F10" s="294"/>
      <c r="G10" s="111">
        <v>58415613.820000008</v>
      </c>
      <c r="H10" s="111">
        <v>9903945.2699999996</v>
      </c>
      <c r="I10" s="111">
        <v>321709.48000000417</v>
      </c>
      <c r="J10" s="111">
        <v>68641268.570000008</v>
      </c>
      <c r="K10" s="102"/>
      <c r="L10" s="240">
        <v>56989258.158</v>
      </c>
      <c r="M10" s="240">
        <v>10840095.619999999</v>
      </c>
      <c r="N10" s="240">
        <v>-1367342.6000000015</v>
      </c>
      <c r="O10" s="240">
        <v>66462011.177999996</v>
      </c>
      <c r="P10" s="102"/>
      <c r="Q10" s="240">
        <v>56124813.299999997</v>
      </c>
      <c r="R10" s="240">
        <v>11773496.17</v>
      </c>
      <c r="S10" s="240">
        <v>1030986.6600000039</v>
      </c>
      <c r="T10" s="240">
        <v>68929296.129999995</v>
      </c>
      <c r="U10" s="102"/>
      <c r="V10" s="112">
        <v>52874238.829999998</v>
      </c>
      <c r="W10" s="104">
        <v>12195044.18</v>
      </c>
      <c r="X10" s="112">
        <v>2279535.0600000024</v>
      </c>
      <c r="Y10" s="104">
        <v>67348818.069999993</v>
      </c>
      <c r="Z10" s="102"/>
      <c r="AA10" s="210">
        <v>50225488.320000008</v>
      </c>
      <c r="AB10" s="210">
        <v>10186848.33</v>
      </c>
      <c r="AC10" s="210">
        <v>303920.63999999687</v>
      </c>
      <c r="AD10" s="210">
        <v>60716257.290000007</v>
      </c>
      <c r="AE10" s="102"/>
      <c r="AF10" s="101">
        <v>46905462.889999993</v>
      </c>
      <c r="AG10" s="101">
        <v>9977680.790000001</v>
      </c>
      <c r="AH10" s="101">
        <v>1122075.9100000001</v>
      </c>
      <c r="AI10" s="101">
        <v>58005219.589999989</v>
      </c>
      <c r="AJ10" s="102"/>
      <c r="AK10" s="28">
        <v>41898720.689999998</v>
      </c>
      <c r="AL10" s="29">
        <v>9066464.0200000033</v>
      </c>
      <c r="AM10" s="29">
        <v>2313485.4900000021</v>
      </c>
      <c r="AN10" s="29">
        <v>53278670.200000003</v>
      </c>
      <c r="AO10" s="30"/>
      <c r="AP10" s="28">
        <v>37328919.729999997</v>
      </c>
      <c r="AQ10" s="29">
        <v>8389362.9800000004</v>
      </c>
      <c r="AR10" s="29">
        <v>204737.5700000003</v>
      </c>
      <c r="AS10" s="29">
        <f t="shared" si="3"/>
        <v>45923020.279999994</v>
      </c>
      <c r="AT10" s="30"/>
      <c r="AU10" s="28">
        <v>36359783.379999995</v>
      </c>
      <c r="AV10" s="29">
        <v>8288457.0000000009</v>
      </c>
      <c r="AW10" s="29">
        <v>211261.29999999888</v>
      </c>
      <c r="AX10" s="29">
        <f t="shared" si="4"/>
        <v>44859501.679999992</v>
      </c>
      <c r="AY10" s="30"/>
      <c r="AZ10" s="28">
        <f>36109915.24-448978.02-36.08</f>
        <v>35660901.140000001</v>
      </c>
      <c r="BA10" s="29">
        <f>9054731.86-516618.71-24630.29</f>
        <v>8513482.8599999994</v>
      </c>
      <c r="BB10" s="29">
        <v>1110614.48</v>
      </c>
      <c r="BC10" s="29">
        <f t="shared" si="0"/>
        <v>45284998.479999997</v>
      </c>
      <c r="BD10" s="30"/>
      <c r="BE10" s="28">
        <v>34302489.399999999</v>
      </c>
      <c r="BF10" s="29">
        <v>8735578.7499999981</v>
      </c>
      <c r="BG10" s="29">
        <v>59507.690000001341</v>
      </c>
      <c r="BH10" s="29">
        <v>43097575.840000004</v>
      </c>
      <c r="BI10" s="30"/>
      <c r="BJ10" s="28">
        <v>34896803.07</v>
      </c>
      <c r="BK10" s="29">
        <v>7339357.71</v>
      </c>
      <c r="BL10" s="29">
        <v>-467645.26</v>
      </c>
      <c r="BM10" s="29">
        <v>41768515.520000003</v>
      </c>
      <c r="BN10" s="30"/>
      <c r="BO10" s="28">
        <v>33037922.02</v>
      </c>
      <c r="BP10" s="29">
        <v>7560554.75</v>
      </c>
      <c r="BQ10" s="29">
        <v>-58867.360000000001</v>
      </c>
      <c r="BR10" s="29">
        <v>40539609.409999996</v>
      </c>
      <c r="BS10" s="30"/>
      <c r="BT10" s="28">
        <v>31397483.350000001</v>
      </c>
      <c r="BU10" s="29">
        <v>7635054.5800000001</v>
      </c>
      <c r="BV10" s="29">
        <v>1583108</v>
      </c>
      <c r="BW10" s="29">
        <v>40615645</v>
      </c>
      <c r="BX10" s="30"/>
      <c r="BY10" s="28">
        <v>30008714.399999999</v>
      </c>
      <c r="BZ10" s="29">
        <v>7050831.1900000004</v>
      </c>
      <c r="CA10" s="29">
        <v>1600985.5819999999</v>
      </c>
      <c r="CB10" s="29">
        <v>38660531.171999998</v>
      </c>
      <c r="CC10" s="30"/>
      <c r="CD10" s="28">
        <v>28761143.065607995</v>
      </c>
      <c r="CE10" s="29">
        <v>5857469.1943920003</v>
      </c>
      <c r="CF10" s="29">
        <v>34618612.259999998</v>
      </c>
      <c r="CG10" s="30"/>
      <c r="CH10" s="28">
        <f t="shared" si="1"/>
        <v>21459801.608799998</v>
      </c>
      <c r="CI10" s="29">
        <f t="shared" si="2"/>
        <v>4370484.3912000004</v>
      </c>
      <c r="CJ10" s="29">
        <v>25830286</v>
      </c>
      <c r="CK10" s="11"/>
      <c r="CL10" s="11"/>
      <c r="CM10" s="11"/>
      <c r="CN10" s="11"/>
      <c r="CO10" s="11"/>
      <c r="CP10" s="11"/>
      <c r="CQ10" s="11"/>
      <c r="CR10" s="11"/>
    </row>
    <row r="11" spans="1:96" x14ac:dyDescent="0.25">
      <c r="A11" s="22" t="s">
        <v>8</v>
      </c>
      <c r="B11" s="237">
        <v>125567228.22999999</v>
      </c>
      <c r="C11" s="237">
        <v>24926140.740000002</v>
      </c>
      <c r="D11" s="237">
        <v>407022.39999999106</v>
      </c>
      <c r="E11" s="237">
        <v>150900391.37</v>
      </c>
      <c r="F11" s="294"/>
      <c r="G11" s="230">
        <v>128036809.70999999</v>
      </c>
      <c r="H11" s="230">
        <v>20823415.990000002</v>
      </c>
      <c r="I11" s="230">
        <v>1135121.849999994</v>
      </c>
      <c r="J11" s="230">
        <v>149995347.54999998</v>
      </c>
      <c r="K11" s="100"/>
      <c r="L11" s="237">
        <v>127106068.25</v>
      </c>
      <c r="M11" s="237">
        <v>21290550.25</v>
      </c>
      <c r="N11" s="237">
        <v>-1768647.4200000018</v>
      </c>
      <c r="O11" s="237">
        <v>146627971.07999998</v>
      </c>
      <c r="P11" s="100"/>
      <c r="Q11" s="237">
        <v>119568030.67999999</v>
      </c>
      <c r="R11" s="237">
        <v>22200612.369999997</v>
      </c>
      <c r="S11" s="237">
        <v>2751077.3299999982</v>
      </c>
      <c r="T11" s="237">
        <v>144519720.38</v>
      </c>
      <c r="U11" s="100"/>
      <c r="V11" s="226">
        <v>115627878.00999999</v>
      </c>
      <c r="W11" s="227">
        <v>21643221.449999999</v>
      </c>
      <c r="X11" s="226">
        <v>3844375.3100000024</v>
      </c>
      <c r="Y11" s="227">
        <v>141115474.76999998</v>
      </c>
      <c r="Z11" s="100"/>
      <c r="AA11" s="23">
        <v>107801184.84</v>
      </c>
      <c r="AB11" s="23">
        <v>17126927.68</v>
      </c>
      <c r="AC11" s="23">
        <v>2225411.25</v>
      </c>
      <c r="AD11" s="23">
        <v>127153523.77000001</v>
      </c>
      <c r="AE11" s="100"/>
      <c r="AF11" s="99">
        <v>107528456.25999963</v>
      </c>
      <c r="AG11" s="99">
        <v>18279940.559999701</v>
      </c>
      <c r="AH11" s="99">
        <v>-279020.64999975264</v>
      </c>
      <c r="AI11" s="99">
        <v>125529376.16999958</v>
      </c>
      <c r="AJ11" s="100"/>
      <c r="AK11" s="23">
        <v>97543705.890000001</v>
      </c>
      <c r="AL11" s="24">
        <v>19722099.559999999</v>
      </c>
      <c r="AM11" s="25">
        <v>6610975</v>
      </c>
      <c r="AN11" s="24">
        <v>123876780.45</v>
      </c>
      <c r="AO11" s="26"/>
      <c r="AP11" s="23">
        <v>81868046.790000007</v>
      </c>
      <c r="AQ11" s="24">
        <v>13907581.039999999</v>
      </c>
      <c r="AR11" s="25">
        <v>-212582.30000000447</v>
      </c>
      <c r="AS11" s="24">
        <f t="shared" si="3"/>
        <v>95563045.530000001</v>
      </c>
      <c r="AT11" s="26"/>
      <c r="AU11" s="23">
        <v>78839867.260000005</v>
      </c>
      <c r="AV11" s="24">
        <v>14989056.42</v>
      </c>
      <c r="AW11" s="25">
        <v>606186.71999999881</v>
      </c>
      <c r="AX11" s="24">
        <f t="shared" si="4"/>
        <v>94435110.400000006</v>
      </c>
      <c r="AY11" s="26"/>
      <c r="AZ11" s="23">
        <f>78573259.98-773431.35</f>
        <v>77799828.63000001</v>
      </c>
      <c r="BA11" s="24">
        <f>-552983.81+16599247-1715938.68-13162.49</f>
        <v>14317162.02</v>
      </c>
      <c r="BB11" s="25">
        <v>1193748.48</v>
      </c>
      <c r="BC11" s="24">
        <f t="shared" si="0"/>
        <v>93310739.13000001</v>
      </c>
      <c r="BD11" s="26"/>
      <c r="BE11" s="23">
        <v>75061792.560000002</v>
      </c>
      <c r="BF11" s="24">
        <v>13931576.219999999</v>
      </c>
      <c r="BG11" s="25">
        <v>1645982.0100000054</v>
      </c>
      <c r="BH11" s="24">
        <v>90639350.790000007</v>
      </c>
      <c r="BI11" s="26"/>
      <c r="BJ11" s="23">
        <v>75729831.340000004</v>
      </c>
      <c r="BK11" s="24">
        <v>12583073.119999999</v>
      </c>
      <c r="BL11" s="25">
        <v>-721292.99000000209</v>
      </c>
      <c r="BM11" s="24">
        <v>87591611.469999999</v>
      </c>
      <c r="BN11" s="26"/>
      <c r="BO11" s="23">
        <v>70449601.549999997</v>
      </c>
      <c r="BP11" s="24">
        <v>11465064.779999999</v>
      </c>
      <c r="BQ11" s="25">
        <v>3769270.57</v>
      </c>
      <c r="BR11" s="24">
        <v>85683936.899999991</v>
      </c>
      <c r="BS11" s="26"/>
      <c r="BT11" s="23">
        <v>69631544.590000004</v>
      </c>
      <c r="BU11" s="24">
        <v>13243397.529999999</v>
      </c>
      <c r="BV11" s="25">
        <v>2607211.7200000002</v>
      </c>
      <c r="BW11" s="24">
        <f>SUM(BT11:BV11)</f>
        <v>85482153.840000004</v>
      </c>
      <c r="BX11" s="26"/>
      <c r="BY11" s="23">
        <v>62565504.82</v>
      </c>
      <c r="BZ11" s="24">
        <v>11989160.279999999</v>
      </c>
      <c r="CA11" s="25">
        <v>3279791.0500000045</v>
      </c>
      <c r="CB11" s="24">
        <v>77834456.150000006</v>
      </c>
      <c r="CC11" s="26"/>
      <c r="CD11" s="23">
        <v>65058986.606548004</v>
      </c>
      <c r="CE11" s="24">
        <v>13249856.203452</v>
      </c>
      <c r="CF11" s="25">
        <v>78308842.810000002</v>
      </c>
      <c r="CG11" s="26"/>
      <c r="CH11" s="23">
        <f t="shared" si="1"/>
        <v>42109553.585795991</v>
      </c>
      <c r="CI11" s="24">
        <f t="shared" si="2"/>
        <v>8575994.7842039987</v>
      </c>
      <c r="CJ11" s="25">
        <v>50685548.36999999</v>
      </c>
      <c r="CK11" s="11"/>
      <c r="CL11" s="11"/>
      <c r="CM11" s="11"/>
      <c r="CN11" s="11"/>
      <c r="CO11" s="11"/>
      <c r="CP11" s="11"/>
      <c r="CQ11" s="11"/>
      <c r="CR11" s="11"/>
    </row>
    <row r="12" spans="1:96" x14ac:dyDescent="0.25">
      <c r="A12" s="254" t="s">
        <v>35</v>
      </c>
      <c r="B12" s="302">
        <v>3689793.4819000135</v>
      </c>
      <c r="C12" s="302">
        <v>1387842.2166999998</v>
      </c>
      <c r="D12" s="302">
        <v>63054.687899987446</v>
      </c>
      <c r="E12" s="302">
        <v>5140690.3865</v>
      </c>
      <c r="F12" s="295"/>
      <c r="G12" s="111">
        <v>3933299.5351000004</v>
      </c>
      <c r="H12" s="111">
        <v>1362689.3230000001</v>
      </c>
      <c r="I12" s="111">
        <v>107672.67299999995</v>
      </c>
      <c r="J12" s="111">
        <v>5403661.5311000012</v>
      </c>
      <c r="K12" s="102"/>
      <c r="L12" s="240">
        <v>3623300.5263</v>
      </c>
      <c r="M12" s="240">
        <v>1085541.5530000001</v>
      </c>
      <c r="N12" s="240">
        <v>14670.584999999963</v>
      </c>
      <c r="O12" s="240">
        <v>4723512.6643000003</v>
      </c>
      <c r="P12" s="102"/>
      <c r="Q12" s="240">
        <v>3642648.8279999997</v>
      </c>
      <c r="R12" s="240">
        <v>1180415.155</v>
      </c>
      <c r="S12" s="240">
        <v>193191.99300000002</v>
      </c>
      <c r="T12" s="240">
        <v>5016255.9759999998</v>
      </c>
      <c r="U12" s="102"/>
      <c r="V12" s="112">
        <v>3548954.9787000106</v>
      </c>
      <c r="W12" s="104">
        <v>1271431.4969999997</v>
      </c>
      <c r="X12" s="112">
        <v>-63993.928000000073</v>
      </c>
      <c r="Y12" s="104">
        <v>4756392.5477000102</v>
      </c>
      <c r="Z12" s="102"/>
      <c r="AA12" s="210">
        <v>3580202.3079999997</v>
      </c>
      <c r="AB12" s="210">
        <v>1345866.4328000001</v>
      </c>
      <c r="AC12" s="210">
        <v>74240.451700000092</v>
      </c>
      <c r="AD12" s="210">
        <v>5000309.1924999999</v>
      </c>
      <c r="AE12" s="102"/>
      <c r="AF12" s="101">
        <v>3183502.4837000798</v>
      </c>
      <c r="AG12" s="101">
        <v>1290100.7596</v>
      </c>
      <c r="AH12" s="101">
        <v>266097.87790000997</v>
      </c>
      <c r="AI12" s="101">
        <v>4739701.1212000903</v>
      </c>
      <c r="AJ12" s="102"/>
      <c r="AK12" s="28">
        <v>2539716.5261000297</v>
      </c>
      <c r="AL12" s="29">
        <v>1176998.1102</v>
      </c>
      <c r="AM12" s="29">
        <v>93522.688000000082</v>
      </c>
      <c r="AN12" s="29">
        <v>3810237.3243000298</v>
      </c>
      <c r="AO12" s="30"/>
      <c r="AP12" s="28">
        <v>2272136.0999999996</v>
      </c>
      <c r="AQ12" s="29">
        <v>979052.25000000023</v>
      </c>
      <c r="AR12" s="29">
        <v>21670.630000000005</v>
      </c>
      <c r="AS12" s="29">
        <f t="shared" si="3"/>
        <v>3272858.9799999995</v>
      </c>
      <c r="AT12" s="30"/>
      <c r="AU12" s="28">
        <v>2192005.64</v>
      </c>
      <c r="AV12" s="29">
        <v>1044584.9700000001</v>
      </c>
      <c r="AW12" s="29">
        <v>-3386.4799999999814</v>
      </c>
      <c r="AX12" s="29">
        <f t="shared" si="4"/>
        <v>3233204.1300000004</v>
      </c>
      <c r="AY12" s="30"/>
      <c r="AZ12" s="28">
        <f>2348257.02-33586.9</f>
        <v>2314670.12</v>
      </c>
      <c r="BA12" s="29">
        <f>165.81+1188943.38-23599.27</f>
        <v>1165509.92</v>
      </c>
      <c r="BB12" s="29">
        <v>14541.4</v>
      </c>
      <c r="BC12" s="29">
        <f t="shared" si="0"/>
        <v>3494721.44</v>
      </c>
      <c r="BD12" s="30"/>
      <c r="BE12" s="28">
        <v>2138617.11</v>
      </c>
      <c r="BF12" s="29">
        <v>996630.2</v>
      </c>
      <c r="BG12" s="29">
        <v>6257.1799999999348</v>
      </c>
      <c r="BH12" s="29">
        <v>3141504.4899999993</v>
      </c>
      <c r="BI12" s="30"/>
      <c r="BJ12" s="28">
        <v>2225657.1031999998</v>
      </c>
      <c r="BK12" s="29">
        <v>1038965.4558000001</v>
      </c>
      <c r="BL12" s="29">
        <v>9470.7900000000373</v>
      </c>
      <c r="BM12" s="29">
        <v>3274093.3489999999</v>
      </c>
      <c r="BN12" s="30"/>
      <c r="BO12" s="28">
        <v>2187651.0299999998</v>
      </c>
      <c r="BP12" s="29">
        <v>1012963.11</v>
      </c>
      <c r="BQ12" s="29">
        <v>27361.54999999993</v>
      </c>
      <c r="BR12" s="29">
        <v>3227975.6899999995</v>
      </c>
      <c r="BS12" s="30"/>
      <c r="BT12" s="28">
        <v>2108681.36</v>
      </c>
      <c r="BU12" s="29">
        <v>1090588.26</v>
      </c>
      <c r="BV12" s="29">
        <v>58603</v>
      </c>
      <c r="BW12" s="29">
        <v>3257872.62</v>
      </c>
      <c r="BX12" s="30"/>
      <c r="BY12" s="28">
        <v>1960598.67</v>
      </c>
      <c r="BZ12" s="29">
        <v>1009945.39</v>
      </c>
      <c r="CA12" s="29">
        <v>225825.91</v>
      </c>
      <c r="CB12" s="29">
        <v>3196369.97</v>
      </c>
      <c r="CC12" s="30"/>
      <c r="CD12" s="28">
        <v>2365624.8217200004</v>
      </c>
      <c r="CE12" s="29">
        <v>481781.07828000007</v>
      </c>
      <c r="CF12" s="29">
        <v>2847405.9000000004</v>
      </c>
      <c r="CG12" s="30"/>
      <c r="CH12" s="28">
        <f t="shared" si="1"/>
        <v>1473110.6964040049</v>
      </c>
      <c r="CI12" s="29">
        <f t="shared" si="2"/>
        <v>300012.43359600106</v>
      </c>
      <c r="CJ12" s="29">
        <v>1773123.1300000059</v>
      </c>
      <c r="CK12" s="11"/>
      <c r="CL12" s="11"/>
      <c r="CM12" s="11"/>
      <c r="CN12" s="11"/>
      <c r="CO12" s="11"/>
      <c r="CP12" s="11"/>
      <c r="CQ12" s="11"/>
      <c r="CR12" s="11"/>
    </row>
    <row r="13" spans="1:96" x14ac:dyDescent="0.25">
      <c r="A13" s="22" t="s">
        <v>9</v>
      </c>
      <c r="B13" s="227" t="s">
        <v>12</v>
      </c>
      <c r="C13" s="227" t="s">
        <v>12</v>
      </c>
      <c r="D13" s="227" t="s">
        <v>12</v>
      </c>
      <c r="E13" s="228" t="s">
        <v>12</v>
      </c>
      <c r="F13" s="294"/>
      <c r="G13" s="227" t="s">
        <v>12</v>
      </c>
      <c r="H13" s="227" t="s">
        <v>12</v>
      </c>
      <c r="I13" s="227" t="s">
        <v>12</v>
      </c>
      <c r="J13" s="228" t="s">
        <v>12</v>
      </c>
      <c r="K13" s="100"/>
      <c r="L13" s="237" t="s">
        <v>12</v>
      </c>
      <c r="M13" s="237" t="s">
        <v>12</v>
      </c>
      <c r="N13" s="237" t="s">
        <v>12</v>
      </c>
      <c r="O13" s="237" t="s">
        <v>12</v>
      </c>
      <c r="P13" s="100"/>
      <c r="Q13" s="237">
        <v>-2944.13</v>
      </c>
      <c r="R13" s="237">
        <v>17275.080000200003</v>
      </c>
      <c r="S13" s="237">
        <v>0</v>
      </c>
      <c r="T13" s="237">
        <v>14330.950000200002</v>
      </c>
      <c r="U13" s="100"/>
      <c r="V13" s="99">
        <v>4207545.3199999994</v>
      </c>
      <c r="W13" s="99">
        <v>904116.08</v>
      </c>
      <c r="X13" s="99">
        <v>-2214560.2599999998</v>
      </c>
      <c r="Y13" s="105">
        <v>2897101.1399999997</v>
      </c>
      <c r="Z13" s="100"/>
      <c r="AA13" s="23">
        <v>11133173.27</v>
      </c>
      <c r="AB13" s="23">
        <v>1477862.96</v>
      </c>
      <c r="AC13" s="23">
        <v>-361359.00999999978</v>
      </c>
      <c r="AD13" s="23">
        <v>12249677.220000001</v>
      </c>
      <c r="AE13" s="100"/>
      <c r="AF13" s="99">
        <v>10116481.57</v>
      </c>
      <c r="AG13" s="99">
        <v>1747239.51</v>
      </c>
      <c r="AH13" s="99">
        <v>-72721.450000000186</v>
      </c>
      <c r="AI13" s="99">
        <v>11790999.629999999</v>
      </c>
      <c r="AJ13" s="100"/>
      <c r="AK13" s="23">
        <v>9140193.2300000004</v>
      </c>
      <c r="AL13" s="24">
        <v>1564084.37</v>
      </c>
      <c r="AM13" s="25">
        <v>443117.73999999976</v>
      </c>
      <c r="AN13" s="24">
        <v>11147395.340000002</v>
      </c>
      <c r="AO13" s="26"/>
      <c r="AP13" s="23">
        <v>8086942.0099999998</v>
      </c>
      <c r="AQ13" s="24">
        <v>1632574.21</v>
      </c>
      <c r="AR13" s="25">
        <v>-20640.459999999963</v>
      </c>
      <c r="AS13" s="24">
        <f t="shared" si="3"/>
        <v>9698875.7599999979</v>
      </c>
      <c r="AT13" s="26"/>
      <c r="AU13" s="23">
        <v>7836425.709999999</v>
      </c>
      <c r="AV13" s="24">
        <v>1495157.94</v>
      </c>
      <c r="AW13" s="25">
        <v>86498.069999999832</v>
      </c>
      <c r="AX13" s="24">
        <f t="shared" si="4"/>
        <v>9418081.7199999988</v>
      </c>
      <c r="AY13" s="26"/>
      <c r="AZ13" s="23">
        <f>7982194.88-62590</f>
        <v>7919604.8799999999</v>
      </c>
      <c r="BA13" s="24">
        <f>1789.96+1460008.34-66038.08-9524.73</f>
        <v>1386235.49</v>
      </c>
      <c r="BB13" s="25">
        <v>-85508.63</v>
      </c>
      <c r="BC13" s="24">
        <f t="shared" si="0"/>
        <v>9220331.7399999984</v>
      </c>
      <c r="BD13" s="26"/>
      <c r="BE13" s="23">
        <v>7587702.9100000001</v>
      </c>
      <c r="BF13" s="24">
        <v>1410546.1699999997</v>
      </c>
      <c r="BG13" s="25">
        <v>6293.3100000000559</v>
      </c>
      <c r="BH13" s="24">
        <v>9004542.3900000006</v>
      </c>
      <c r="BI13" s="26"/>
      <c r="BJ13" s="23">
        <v>6869219.1335150003</v>
      </c>
      <c r="BK13" s="24">
        <v>1195076.8664849999</v>
      </c>
      <c r="BL13" s="25">
        <v>239211</v>
      </c>
      <c r="BM13" s="24">
        <v>8303507</v>
      </c>
      <c r="BN13" s="26"/>
      <c r="BO13" s="23">
        <v>7411991.1200000001</v>
      </c>
      <c r="BP13" s="24">
        <v>1317083.53</v>
      </c>
      <c r="BQ13" s="25">
        <v>-91486.82</v>
      </c>
      <c r="BR13" s="24">
        <v>8637587.8300000001</v>
      </c>
      <c r="BS13" s="26"/>
      <c r="BT13" s="23">
        <v>6666137</v>
      </c>
      <c r="BU13" s="24">
        <v>1310311</v>
      </c>
      <c r="BV13" s="25">
        <v>215367</v>
      </c>
      <c r="BW13" s="24">
        <v>8191815</v>
      </c>
      <c r="BX13" s="26"/>
      <c r="BY13" s="23">
        <v>6228410.79</v>
      </c>
      <c r="BZ13" s="24">
        <v>1071140.67</v>
      </c>
      <c r="CA13" s="25">
        <v>977469.43999999994</v>
      </c>
      <c r="CB13" s="24">
        <v>8277020.9000000004</v>
      </c>
      <c r="CC13" s="26"/>
      <c r="CD13" s="23">
        <v>7268964.8152559996</v>
      </c>
      <c r="CE13" s="24">
        <v>1480391.004744</v>
      </c>
      <c r="CF13" s="25">
        <v>8749355.8200000003</v>
      </c>
      <c r="CG13" s="26"/>
      <c r="CH13" s="23">
        <f t="shared" si="1"/>
        <v>2315117.2496000002</v>
      </c>
      <c r="CI13" s="24">
        <f t="shared" si="2"/>
        <v>471494.75040000008</v>
      </c>
      <c r="CJ13" s="25">
        <v>2786612</v>
      </c>
      <c r="CK13" s="11"/>
      <c r="CL13" s="11"/>
      <c r="CM13" s="11"/>
      <c r="CN13" s="11"/>
      <c r="CO13" s="11"/>
      <c r="CP13" s="11"/>
      <c r="CQ13" s="11"/>
      <c r="CR13" s="11"/>
    </row>
    <row r="14" spans="1:96" x14ac:dyDescent="0.25">
      <c r="A14" s="27" t="s">
        <v>10</v>
      </c>
      <c r="B14" s="104" t="s">
        <v>12</v>
      </c>
      <c r="C14" s="104" t="s">
        <v>12</v>
      </c>
      <c r="D14" s="104" t="s">
        <v>12</v>
      </c>
      <c r="E14" s="104" t="s">
        <v>12</v>
      </c>
      <c r="F14" s="294"/>
      <c r="G14" s="104" t="s">
        <v>12</v>
      </c>
      <c r="H14" s="104" t="s">
        <v>12</v>
      </c>
      <c r="I14" s="104" t="s">
        <v>12</v>
      </c>
      <c r="J14" s="104" t="s">
        <v>12</v>
      </c>
      <c r="K14" s="102"/>
      <c r="L14" s="240" t="s">
        <v>12</v>
      </c>
      <c r="M14" s="240" t="s">
        <v>12</v>
      </c>
      <c r="N14" s="240" t="s">
        <v>12</v>
      </c>
      <c r="O14" s="240" t="s">
        <v>12</v>
      </c>
      <c r="P14" s="102"/>
      <c r="Q14" s="240" t="s">
        <v>12</v>
      </c>
      <c r="R14" s="240" t="s">
        <v>12</v>
      </c>
      <c r="S14" s="240" t="s">
        <v>12</v>
      </c>
      <c r="T14" s="240" t="s">
        <v>12</v>
      </c>
      <c r="U14" s="102"/>
      <c r="V14" s="101">
        <v>1061972.75</v>
      </c>
      <c r="W14" s="101">
        <v>601322.14</v>
      </c>
      <c r="X14" s="101">
        <v>-683834.36</v>
      </c>
      <c r="Y14" s="276">
        <v>979460.53000000014</v>
      </c>
      <c r="Z14" s="102"/>
      <c r="AA14" s="210">
        <v>1692339.5</v>
      </c>
      <c r="AB14" s="210">
        <v>126070.64</v>
      </c>
      <c r="AC14" s="210">
        <v>427324.32</v>
      </c>
      <c r="AD14" s="210">
        <v>2245734.46</v>
      </c>
      <c r="AE14" s="102"/>
      <c r="AF14" s="101">
        <v>1741472.61</v>
      </c>
      <c r="AG14" s="101">
        <v>287937.5</v>
      </c>
      <c r="AH14" s="101">
        <v>-117558.05000000005</v>
      </c>
      <c r="AI14" s="101">
        <v>1911852.06</v>
      </c>
      <c r="AJ14" s="102"/>
      <c r="AK14" s="28">
        <v>1518294.13</v>
      </c>
      <c r="AL14" s="29">
        <v>267632.62</v>
      </c>
      <c r="AM14" s="29">
        <v>96766.439999999944</v>
      </c>
      <c r="AN14" s="29">
        <v>1882693.19</v>
      </c>
      <c r="AO14" s="30"/>
      <c r="AP14" s="28">
        <v>1343487.3900000001</v>
      </c>
      <c r="AQ14" s="29">
        <v>260752.58</v>
      </c>
      <c r="AR14" s="29">
        <v>-10728.410000000033</v>
      </c>
      <c r="AS14" s="29">
        <f t="shared" si="3"/>
        <v>1593511.56</v>
      </c>
      <c r="AT14" s="30"/>
      <c r="AU14" s="28">
        <v>1316651</v>
      </c>
      <c r="AV14" s="29">
        <v>259677.84000000003</v>
      </c>
      <c r="AW14" s="29">
        <v>19891.020000000019</v>
      </c>
      <c r="AX14" s="29">
        <f t="shared" si="4"/>
        <v>1596219.86</v>
      </c>
      <c r="AY14" s="30"/>
      <c r="AZ14" s="28">
        <f>1316073.3-7112.26</f>
        <v>1308961.04</v>
      </c>
      <c r="BA14" s="29">
        <f>265.61+346314.75-9160.66-12172.51</f>
        <v>325247.19</v>
      </c>
      <c r="BB14" s="29">
        <v>-5483.02</v>
      </c>
      <c r="BC14" s="29">
        <f t="shared" si="0"/>
        <v>1628725.21</v>
      </c>
      <c r="BD14" s="30"/>
      <c r="BE14" s="28">
        <v>1312570.3599999999</v>
      </c>
      <c r="BF14" s="29">
        <v>264505.09999999998</v>
      </c>
      <c r="BG14" s="29">
        <v>-35026.609999999986</v>
      </c>
      <c r="BH14" s="29">
        <v>1542048.85</v>
      </c>
      <c r="BI14" s="30"/>
      <c r="BJ14" s="28">
        <v>1281566.8400000001</v>
      </c>
      <c r="BK14" s="29">
        <v>565898.39</v>
      </c>
      <c r="BL14" s="29">
        <v>262597.39</v>
      </c>
      <c r="BM14" s="29">
        <v>2110062.62</v>
      </c>
      <c r="BN14" s="30"/>
      <c r="BO14" s="28">
        <v>1262829.96</v>
      </c>
      <c r="BP14" s="29">
        <v>508671.58</v>
      </c>
      <c r="BQ14" s="29">
        <v>11861.36</v>
      </c>
      <c r="BR14" s="29">
        <v>1783362.9000000001</v>
      </c>
      <c r="BS14" s="30"/>
      <c r="BT14" s="28">
        <v>1196469.77</v>
      </c>
      <c r="BU14" s="29">
        <v>496107.01</v>
      </c>
      <c r="BV14" s="29">
        <v>8459</v>
      </c>
      <c r="BW14" s="29">
        <v>1701035.78</v>
      </c>
      <c r="BX14" s="30"/>
      <c r="BY14" s="28">
        <v>1090922.3099999998</v>
      </c>
      <c r="BZ14" s="29">
        <v>363694.26999999996</v>
      </c>
      <c r="CA14" s="29">
        <v>33133.61</v>
      </c>
      <c r="CB14" s="29">
        <v>1487750.19</v>
      </c>
      <c r="CC14" s="30"/>
      <c r="CD14" s="28">
        <v>1100132.391212</v>
      </c>
      <c r="CE14" s="29">
        <v>224051.99878800006</v>
      </c>
      <c r="CF14" s="29">
        <v>1324184.3900000001</v>
      </c>
      <c r="CG14" s="30"/>
      <c r="CH14" s="28">
        <f t="shared" si="1"/>
        <v>404909.58809599996</v>
      </c>
      <c r="CI14" s="29">
        <f t="shared" si="2"/>
        <v>82463.531904000003</v>
      </c>
      <c r="CJ14" s="29">
        <v>487373.11999999994</v>
      </c>
      <c r="CK14" s="11"/>
      <c r="CL14" s="11"/>
      <c r="CM14" s="11"/>
      <c r="CN14" s="11"/>
      <c r="CO14" s="11"/>
      <c r="CP14" s="11"/>
      <c r="CQ14" s="11"/>
      <c r="CR14" s="11"/>
    </row>
    <row r="15" spans="1:96" ht="15.6" x14ac:dyDescent="0.25">
      <c r="A15" s="22" t="s">
        <v>26</v>
      </c>
      <c r="B15" s="227" t="s">
        <v>12</v>
      </c>
      <c r="C15" s="227" t="s">
        <v>12</v>
      </c>
      <c r="D15" s="227" t="s">
        <v>12</v>
      </c>
      <c r="E15" s="228" t="s">
        <v>12</v>
      </c>
      <c r="F15" s="294"/>
      <c r="G15" s="227" t="s">
        <v>12</v>
      </c>
      <c r="H15" s="227" t="s">
        <v>12</v>
      </c>
      <c r="I15" s="227" t="s">
        <v>12</v>
      </c>
      <c r="J15" s="228" t="s">
        <v>12</v>
      </c>
      <c r="K15" s="100"/>
      <c r="L15" s="237" t="s">
        <v>12</v>
      </c>
      <c r="M15" s="237" t="s">
        <v>12</v>
      </c>
      <c r="N15" s="237" t="s">
        <v>12</v>
      </c>
      <c r="O15" s="237" t="s">
        <v>12</v>
      </c>
      <c r="P15" s="100"/>
      <c r="Q15" s="237" t="s">
        <v>12</v>
      </c>
      <c r="R15" s="237" t="s">
        <v>12</v>
      </c>
      <c r="S15" s="237" t="s">
        <v>12</v>
      </c>
      <c r="T15" s="237" t="s">
        <v>12</v>
      </c>
      <c r="U15" s="100"/>
      <c r="V15" s="229" t="s">
        <v>12</v>
      </c>
      <c r="W15" s="229" t="s">
        <v>12</v>
      </c>
      <c r="X15" s="229" t="s">
        <v>12</v>
      </c>
      <c r="Y15" s="229" t="s">
        <v>12</v>
      </c>
      <c r="Z15" s="100"/>
      <c r="AA15" s="23" t="s">
        <v>12</v>
      </c>
      <c r="AB15" s="23" t="s">
        <v>12</v>
      </c>
      <c r="AC15" s="23" t="s">
        <v>12</v>
      </c>
      <c r="AD15" s="23" t="s">
        <v>12</v>
      </c>
      <c r="AE15" s="100"/>
      <c r="AF15" s="103">
        <v>-4441.5</v>
      </c>
      <c r="AG15" s="103">
        <v>0</v>
      </c>
      <c r="AH15" s="103">
        <v>0</v>
      </c>
      <c r="AI15" s="99">
        <v>-4441.5</v>
      </c>
      <c r="AJ15" s="100"/>
      <c r="AK15" s="23">
        <v>1751911.72</v>
      </c>
      <c r="AL15" s="24">
        <v>0</v>
      </c>
      <c r="AM15" s="25">
        <v>-881375.08189999999</v>
      </c>
      <c r="AN15" s="24">
        <v>870536.63809999998</v>
      </c>
      <c r="AO15" s="26"/>
      <c r="AP15" s="23">
        <v>3291063.5100000002</v>
      </c>
      <c r="AQ15" s="24">
        <v>683175.75</v>
      </c>
      <c r="AR15" s="25">
        <v>-192810.33999999985</v>
      </c>
      <c r="AS15" s="24">
        <f t="shared" si="3"/>
        <v>3781428.9200000004</v>
      </c>
      <c r="AT15" s="26"/>
      <c r="AU15" s="23">
        <v>3304284.67</v>
      </c>
      <c r="AV15" s="24">
        <v>743117.77</v>
      </c>
      <c r="AW15" s="25">
        <v>92654.59999999986</v>
      </c>
      <c r="AX15" s="24">
        <f t="shared" si="4"/>
        <v>4140057.04</v>
      </c>
      <c r="AY15" s="26"/>
      <c r="AZ15" s="23">
        <f>3248856.01-27349.11</f>
        <v>3221506.9</v>
      </c>
      <c r="BA15" s="24">
        <f>738.96+767186.52-5988.03</f>
        <v>761937.45</v>
      </c>
      <c r="BB15" s="25">
        <v>-97254.47</v>
      </c>
      <c r="BC15" s="24">
        <f t="shared" si="0"/>
        <v>3886189.8799999994</v>
      </c>
      <c r="BD15" s="26"/>
      <c r="BE15" s="23">
        <v>3291307.17</v>
      </c>
      <c r="BF15" s="24">
        <v>647587.39</v>
      </c>
      <c r="BG15" s="25">
        <v>-48073</v>
      </c>
      <c r="BH15" s="24">
        <v>3890822.04</v>
      </c>
      <c r="BI15" s="26"/>
      <c r="BJ15" s="23">
        <v>3063837.85</v>
      </c>
      <c r="BK15" s="24">
        <v>486628.01</v>
      </c>
      <c r="BL15" s="25">
        <v>146711.49</v>
      </c>
      <c r="BM15" s="24">
        <v>3697177.3500000006</v>
      </c>
      <c r="BN15" s="26"/>
      <c r="BO15" s="23">
        <v>3035221.72</v>
      </c>
      <c r="BP15" s="24">
        <v>598767.9</v>
      </c>
      <c r="BQ15" s="25">
        <v>-89192.360000000102</v>
      </c>
      <c r="BR15" s="24">
        <v>3544797.26</v>
      </c>
      <c r="BS15" s="26"/>
      <c r="BT15" s="23">
        <v>2761854.07</v>
      </c>
      <c r="BU15" s="24">
        <v>652959.21</v>
      </c>
      <c r="BV15" s="25">
        <v>318091</v>
      </c>
      <c r="BW15" s="24">
        <v>3732904.28</v>
      </c>
      <c r="BX15" s="26"/>
      <c r="BY15" s="23">
        <v>2677429.12</v>
      </c>
      <c r="BZ15" s="24">
        <v>553833.86</v>
      </c>
      <c r="CA15" s="25">
        <v>49082.669999999925</v>
      </c>
      <c r="CB15" s="24">
        <v>3280345.65</v>
      </c>
      <c r="CC15" s="26"/>
      <c r="CD15" s="23">
        <v>2604248.1531399996</v>
      </c>
      <c r="CE15" s="24">
        <v>530378.8968600001</v>
      </c>
      <c r="CF15" s="25">
        <v>3134627.05</v>
      </c>
      <c r="CG15" s="26"/>
      <c r="CH15" s="23">
        <f t="shared" si="1"/>
        <v>2033709.7536400002</v>
      </c>
      <c r="CI15" s="24">
        <f t="shared" si="2"/>
        <v>414183.54636000009</v>
      </c>
      <c r="CJ15" s="25">
        <v>2447893.3000000003</v>
      </c>
      <c r="CK15" s="11"/>
      <c r="CL15" s="11"/>
      <c r="CM15" s="11"/>
      <c r="CN15" s="11"/>
      <c r="CO15" s="11"/>
      <c r="CP15" s="11"/>
      <c r="CQ15" s="11"/>
      <c r="CR15" s="11"/>
    </row>
    <row r="16" spans="1:96" ht="15.6" x14ac:dyDescent="0.25">
      <c r="A16" s="27" t="s">
        <v>11</v>
      </c>
      <c r="B16" s="104" t="s">
        <v>12</v>
      </c>
      <c r="C16" s="104" t="s">
        <v>12</v>
      </c>
      <c r="D16" s="104" t="s">
        <v>12</v>
      </c>
      <c r="E16" s="104" t="s">
        <v>12</v>
      </c>
      <c r="F16" s="294"/>
      <c r="G16" s="104" t="s">
        <v>12</v>
      </c>
      <c r="H16" s="104" t="s">
        <v>12</v>
      </c>
      <c r="I16" s="104" t="s">
        <v>12</v>
      </c>
      <c r="J16" s="104" t="s">
        <v>12</v>
      </c>
      <c r="K16" s="102"/>
      <c r="L16" s="240" t="s">
        <v>12</v>
      </c>
      <c r="M16" s="240" t="s">
        <v>12</v>
      </c>
      <c r="N16" s="240" t="s">
        <v>12</v>
      </c>
      <c r="O16" s="240" t="s">
        <v>12</v>
      </c>
      <c r="P16" s="102"/>
      <c r="Q16" s="240" t="s">
        <v>12</v>
      </c>
      <c r="R16" s="240" t="s">
        <v>12</v>
      </c>
      <c r="S16" s="240" t="s">
        <v>12</v>
      </c>
      <c r="T16" s="240" t="s">
        <v>12</v>
      </c>
      <c r="U16" s="102"/>
      <c r="V16" s="112" t="s">
        <v>12</v>
      </c>
      <c r="W16" s="112" t="s">
        <v>12</v>
      </c>
      <c r="X16" s="112" t="s">
        <v>12</v>
      </c>
      <c r="Y16" s="112" t="s">
        <v>12</v>
      </c>
      <c r="Z16" s="102"/>
      <c r="AA16" s="210" t="s">
        <v>12</v>
      </c>
      <c r="AB16" s="210" t="s">
        <v>12</v>
      </c>
      <c r="AC16" s="210" t="s">
        <v>12</v>
      </c>
      <c r="AD16" s="210" t="s">
        <v>12</v>
      </c>
      <c r="AE16" s="102"/>
      <c r="AF16" s="104" t="s">
        <v>12</v>
      </c>
      <c r="AG16" s="104" t="s">
        <v>12</v>
      </c>
      <c r="AH16" s="104" t="s">
        <v>12</v>
      </c>
      <c r="AI16" s="104" t="s">
        <v>12</v>
      </c>
      <c r="AJ16" s="102"/>
      <c r="AK16" s="28" t="s">
        <v>12</v>
      </c>
      <c r="AL16" s="28" t="s">
        <v>12</v>
      </c>
      <c r="AM16" s="28" t="s">
        <v>12</v>
      </c>
      <c r="AN16" s="28" t="s">
        <v>12</v>
      </c>
      <c r="AO16" s="30"/>
      <c r="AP16" s="28" t="s">
        <v>12</v>
      </c>
      <c r="AQ16" s="28" t="s">
        <v>12</v>
      </c>
      <c r="AR16" s="28" t="s">
        <v>12</v>
      </c>
      <c r="AS16" s="28" t="s">
        <v>12</v>
      </c>
      <c r="AT16" s="30"/>
      <c r="AU16" s="31">
        <v>544902.56000000006</v>
      </c>
      <c r="AV16" s="29">
        <v>15805.689999999999</v>
      </c>
      <c r="AW16" s="29">
        <v>0</v>
      </c>
      <c r="AX16" s="29">
        <f t="shared" si="4"/>
        <v>560708.25</v>
      </c>
      <c r="AY16" s="30"/>
      <c r="AZ16" s="28">
        <f>337043.58-1089.66</f>
        <v>335953.92000000004</v>
      </c>
      <c r="BA16" s="29">
        <f>15941.64-12.32</f>
        <v>15929.32</v>
      </c>
      <c r="BB16" s="29">
        <v>0</v>
      </c>
      <c r="BC16" s="29">
        <f t="shared" si="0"/>
        <v>351883.24000000005</v>
      </c>
      <c r="BD16" s="30"/>
      <c r="BE16" s="28">
        <v>327625.07</v>
      </c>
      <c r="BF16" s="29">
        <v>17731.53</v>
      </c>
      <c r="BG16" s="29">
        <v>0</v>
      </c>
      <c r="BH16" s="29">
        <v>345356.6</v>
      </c>
      <c r="BI16" s="30"/>
      <c r="BJ16" s="28">
        <v>325951.83</v>
      </c>
      <c r="BK16" s="29">
        <v>10228.52</v>
      </c>
      <c r="BL16" s="29">
        <v>0</v>
      </c>
      <c r="BM16" s="29">
        <v>336180.35000000003</v>
      </c>
      <c r="BN16" s="30"/>
      <c r="BO16" s="28">
        <v>311309.08</v>
      </c>
      <c r="BP16" s="29">
        <v>14287.57</v>
      </c>
      <c r="BQ16" s="29">
        <v>0</v>
      </c>
      <c r="BR16" s="29">
        <v>325596.65000000002</v>
      </c>
      <c r="BS16" s="30"/>
      <c r="BT16" s="28">
        <v>289926.14</v>
      </c>
      <c r="BU16" s="29">
        <v>15350.01</v>
      </c>
      <c r="BV16" s="29">
        <v>0</v>
      </c>
      <c r="BW16" s="29">
        <v>305276.15000000002</v>
      </c>
      <c r="BX16" s="30"/>
      <c r="BY16" s="28">
        <v>292311.77999999997</v>
      </c>
      <c r="BZ16" s="29">
        <v>15002.27</v>
      </c>
      <c r="CA16" s="29">
        <v>0</v>
      </c>
      <c r="CB16" s="29">
        <v>307314.05</v>
      </c>
      <c r="CC16" s="30"/>
      <c r="CD16" s="28">
        <v>223874.63750000001</v>
      </c>
      <c r="CE16" s="29">
        <v>45594.112500000003</v>
      </c>
      <c r="CF16" s="29">
        <v>269468.75</v>
      </c>
      <c r="CG16" s="30"/>
      <c r="CH16" s="28">
        <f t="shared" si="1"/>
        <v>70651.015991999986</v>
      </c>
      <c r="CI16" s="29">
        <f t="shared" si="2"/>
        <v>14388.724007999999</v>
      </c>
      <c r="CJ16" s="29">
        <v>85039.739999999991</v>
      </c>
      <c r="CK16" s="11"/>
      <c r="CL16" s="11"/>
      <c r="CM16" s="11"/>
      <c r="CN16" s="11"/>
      <c r="CO16" s="11"/>
      <c r="CP16" s="11"/>
      <c r="CQ16" s="11"/>
      <c r="CR16" s="11"/>
    </row>
    <row r="17" spans="1:96" ht="15.6" x14ac:dyDescent="0.25">
      <c r="A17" s="22" t="s">
        <v>13</v>
      </c>
      <c r="B17" s="227" t="s">
        <v>12</v>
      </c>
      <c r="C17" s="227" t="s">
        <v>12</v>
      </c>
      <c r="D17" s="227" t="s">
        <v>12</v>
      </c>
      <c r="E17" s="227" t="s">
        <v>12</v>
      </c>
      <c r="F17" s="294"/>
      <c r="G17" s="227" t="s">
        <v>12</v>
      </c>
      <c r="H17" s="227" t="s">
        <v>12</v>
      </c>
      <c r="I17" s="227" t="s">
        <v>12</v>
      </c>
      <c r="J17" s="227" t="s">
        <v>12</v>
      </c>
      <c r="K17" s="100"/>
      <c r="L17" s="237" t="s">
        <v>12</v>
      </c>
      <c r="M17" s="237" t="s">
        <v>12</v>
      </c>
      <c r="N17" s="237" t="s">
        <v>12</v>
      </c>
      <c r="O17" s="237" t="s">
        <v>12</v>
      </c>
      <c r="P17" s="100"/>
      <c r="Q17" s="237" t="s">
        <v>12</v>
      </c>
      <c r="R17" s="237" t="s">
        <v>12</v>
      </c>
      <c r="S17" s="237" t="s">
        <v>12</v>
      </c>
      <c r="T17" s="237" t="s">
        <v>12</v>
      </c>
      <c r="U17" s="100"/>
      <c r="V17" s="229" t="s">
        <v>12</v>
      </c>
      <c r="W17" s="229" t="s">
        <v>12</v>
      </c>
      <c r="X17" s="229" t="s">
        <v>12</v>
      </c>
      <c r="Y17" s="229" t="s">
        <v>12</v>
      </c>
      <c r="Z17" s="100"/>
      <c r="AA17" s="23" t="s">
        <v>12</v>
      </c>
      <c r="AB17" s="23" t="s">
        <v>12</v>
      </c>
      <c r="AC17" s="23" t="s">
        <v>12</v>
      </c>
      <c r="AD17" s="23" t="s">
        <v>12</v>
      </c>
      <c r="AE17" s="100"/>
      <c r="AF17" s="103" t="s">
        <v>12</v>
      </c>
      <c r="AG17" s="103" t="s">
        <v>12</v>
      </c>
      <c r="AH17" s="103" t="s">
        <v>12</v>
      </c>
      <c r="AI17" s="103" t="s">
        <v>12</v>
      </c>
      <c r="AJ17" s="100"/>
      <c r="AK17" s="23" t="s">
        <v>12</v>
      </c>
      <c r="AL17" s="24" t="s">
        <v>12</v>
      </c>
      <c r="AM17" s="25" t="s">
        <v>12</v>
      </c>
      <c r="AN17" s="24" t="s">
        <v>12</v>
      </c>
      <c r="AO17" s="26"/>
      <c r="AP17" s="23" t="s">
        <v>12</v>
      </c>
      <c r="AQ17" s="24" t="s">
        <v>12</v>
      </c>
      <c r="AR17" s="25" t="s">
        <v>12</v>
      </c>
      <c r="AS17" s="24" t="s">
        <v>12</v>
      </c>
      <c r="AT17" s="26"/>
      <c r="AU17" s="23" t="s">
        <v>12</v>
      </c>
      <c r="AV17" s="24" t="s">
        <v>12</v>
      </c>
      <c r="AW17" s="25" t="s">
        <v>12</v>
      </c>
      <c r="AX17" s="24" t="s">
        <v>12</v>
      </c>
      <c r="AY17" s="26"/>
      <c r="AZ17" s="23" t="s">
        <v>12</v>
      </c>
      <c r="BA17" s="24" t="s">
        <v>12</v>
      </c>
      <c r="BB17" s="25" t="s">
        <v>12</v>
      </c>
      <c r="BC17" s="24" t="s">
        <v>12</v>
      </c>
      <c r="BD17" s="26"/>
      <c r="BE17" s="23" t="s">
        <v>12</v>
      </c>
      <c r="BF17" s="24" t="s">
        <v>12</v>
      </c>
      <c r="BG17" s="25" t="s">
        <v>12</v>
      </c>
      <c r="BH17" s="24" t="s">
        <v>12</v>
      </c>
      <c r="BI17" s="26"/>
      <c r="BJ17" s="23">
        <v>285729.06</v>
      </c>
      <c r="BK17" s="24">
        <v>-51574.09</v>
      </c>
      <c r="BL17" s="25">
        <v>-168.46</v>
      </c>
      <c r="BM17" s="24">
        <v>233986.51</v>
      </c>
      <c r="BN17" s="26"/>
      <c r="BO17" s="23">
        <v>523190.5</v>
      </c>
      <c r="BP17" s="24">
        <v>288234.68</v>
      </c>
      <c r="BQ17" s="25">
        <v>400.65999999997439</v>
      </c>
      <c r="BR17" s="24">
        <v>811825.83999999985</v>
      </c>
      <c r="BS17" s="26"/>
      <c r="BT17" s="23">
        <v>525591.06000000006</v>
      </c>
      <c r="BU17" s="24">
        <v>234679.83</v>
      </c>
      <c r="BV17" s="25">
        <v>713</v>
      </c>
      <c r="BW17" s="24">
        <v>760983.89</v>
      </c>
      <c r="BX17" s="26"/>
      <c r="BY17" s="23">
        <v>473996.67</v>
      </c>
      <c r="BZ17" s="24">
        <v>139108.08000000002</v>
      </c>
      <c r="CA17" s="25">
        <v>-21.989999999990687</v>
      </c>
      <c r="CB17" s="24">
        <v>613082.76</v>
      </c>
      <c r="CC17" s="26"/>
      <c r="CD17" s="23">
        <v>570639.39985599997</v>
      </c>
      <c r="CE17" s="24">
        <v>116215.92014400002</v>
      </c>
      <c r="CF17" s="25">
        <v>686855.32000000007</v>
      </c>
      <c r="CG17" s="26"/>
      <c r="CH17" s="23">
        <f t="shared" si="1"/>
        <v>527554.43586799991</v>
      </c>
      <c r="CI17" s="24">
        <f t="shared" si="2"/>
        <v>107441.27413200001</v>
      </c>
      <c r="CJ17" s="25">
        <v>634995.71</v>
      </c>
      <c r="CK17" s="11"/>
      <c r="CL17" s="11"/>
      <c r="CM17" s="11"/>
      <c r="CN17" s="11"/>
      <c r="CO17" s="11"/>
      <c r="CP17" s="11"/>
      <c r="CQ17" s="11"/>
      <c r="CR17" s="11"/>
    </row>
    <row r="18" spans="1:96" ht="15.6" x14ac:dyDescent="0.25">
      <c r="A18" s="27" t="s">
        <v>14</v>
      </c>
      <c r="B18" s="104" t="s">
        <v>12</v>
      </c>
      <c r="C18" s="104" t="s">
        <v>12</v>
      </c>
      <c r="D18" s="104" t="s">
        <v>12</v>
      </c>
      <c r="E18" s="104" t="s">
        <v>12</v>
      </c>
      <c r="F18" s="294"/>
      <c r="G18" s="104" t="s">
        <v>12</v>
      </c>
      <c r="H18" s="104" t="s">
        <v>12</v>
      </c>
      <c r="I18" s="104" t="s">
        <v>12</v>
      </c>
      <c r="J18" s="104" t="s">
        <v>12</v>
      </c>
      <c r="K18" s="102"/>
      <c r="L18" s="240" t="s">
        <v>12</v>
      </c>
      <c r="M18" s="240" t="s">
        <v>12</v>
      </c>
      <c r="N18" s="240" t="s">
        <v>12</v>
      </c>
      <c r="O18" s="240" t="s">
        <v>12</v>
      </c>
      <c r="P18" s="102"/>
      <c r="Q18" s="240" t="s">
        <v>12</v>
      </c>
      <c r="R18" s="240" t="s">
        <v>12</v>
      </c>
      <c r="S18" s="240" t="s">
        <v>12</v>
      </c>
      <c r="T18" s="240" t="s">
        <v>12</v>
      </c>
      <c r="U18" s="102"/>
      <c r="V18" s="112" t="s">
        <v>12</v>
      </c>
      <c r="W18" s="112" t="s">
        <v>12</v>
      </c>
      <c r="X18" s="112" t="s">
        <v>12</v>
      </c>
      <c r="Y18" s="112" t="s">
        <v>12</v>
      </c>
      <c r="Z18" s="102"/>
      <c r="AA18" s="210" t="s">
        <v>12</v>
      </c>
      <c r="AB18" s="210" t="s">
        <v>12</v>
      </c>
      <c r="AC18" s="210" t="s">
        <v>12</v>
      </c>
      <c r="AD18" s="210" t="s">
        <v>12</v>
      </c>
      <c r="AE18" s="102"/>
      <c r="AF18" s="104" t="s">
        <v>12</v>
      </c>
      <c r="AG18" s="104" t="s">
        <v>12</v>
      </c>
      <c r="AH18" s="104" t="s">
        <v>12</v>
      </c>
      <c r="AI18" s="104" t="s">
        <v>12</v>
      </c>
      <c r="AJ18" s="102"/>
      <c r="AK18" s="28" t="s">
        <v>12</v>
      </c>
      <c r="AL18" s="29" t="s">
        <v>12</v>
      </c>
      <c r="AM18" s="29" t="s">
        <v>12</v>
      </c>
      <c r="AN18" s="29" t="s">
        <v>12</v>
      </c>
      <c r="AO18" s="30"/>
      <c r="AP18" s="28" t="s">
        <v>12</v>
      </c>
      <c r="AQ18" s="29" t="s">
        <v>12</v>
      </c>
      <c r="AR18" s="29" t="s">
        <v>12</v>
      </c>
      <c r="AS18" s="29" t="s">
        <v>12</v>
      </c>
      <c r="AT18" s="30"/>
      <c r="AU18" s="28" t="s">
        <v>12</v>
      </c>
      <c r="AV18" s="29" t="s">
        <v>12</v>
      </c>
      <c r="AW18" s="29" t="s">
        <v>12</v>
      </c>
      <c r="AX18" s="29" t="s">
        <v>12</v>
      </c>
      <c r="AY18" s="30"/>
      <c r="AZ18" s="28">
        <f>114197.7-0</f>
        <v>114197.7</v>
      </c>
      <c r="BA18" s="29">
        <f>5370.06-7322.27</f>
        <v>-1952.21</v>
      </c>
      <c r="BB18" s="29">
        <v>-56210.74</v>
      </c>
      <c r="BC18" s="29">
        <f>AZ18+BA18+BB18</f>
        <v>56034.749999999993</v>
      </c>
      <c r="BD18" s="30"/>
      <c r="BE18" s="28">
        <v>2032395.68</v>
      </c>
      <c r="BF18" s="29">
        <v>489477.83</v>
      </c>
      <c r="BG18" s="29">
        <v>-360271.76000000013</v>
      </c>
      <c r="BH18" s="29">
        <v>2161601.7499999995</v>
      </c>
      <c r="BI18" s="30"/>
      <c r="BJ18" s="28">
        <v>1427718.94</v>
      </c>
      <c r="BK18" s="29">
        <v>411890.93</v>
      </c>
      <c r="BL18" s="29">
        <v>-7667.7900000000373</v>
      </c>
      <c r="BM18" s="29">
        <v>1831942.0799999998</v>
      </c>
      <c r="BN18" s="30"/>
      <c r="BO18" s="28">
        <v>1489718.49</v>
      </c>
      <c r="BP18" s="29">
        <v>585480.73</v>
      </c>
      <c r="BQ18" s="29">
        <v>-68049.210000000079</v>
      </c>
      <c r="BR18" s="29">
        <v>2007150.0099999998</v>
      </c>
      <c r="BS18" s="30"/>
      <c r="BT18" s="28">
        <v>1202615.57</v>
      </c>
      <c r="BU18" s="29">
        <v>288318.99</v>
      </c>
      <c r="BV18" s="29">
        <v>116653</v>
      </c>
      <c r="BW18" s="29">
        <v>1607587.56</v>
      </c>
      <c r="BX18" s="30"/>
      <c r="BY18" s="28">
        <v>1307862.9600000831</v>
      </c>
      <c r="BZ18" s="29">
        <v>453292.66</v>
      </c>
      <c r="CA18" s="29">
        <v>376314.26999998203</v>
      </c>
      <c r="CB18" s="29">
        <v>2137469.8900000649</v>
      </c>
      <c r="CC18" s="30"/>
      <c r="CD18" s="28">
        <v>901489.95558799978</v>
      </c>
      <c r="CE18" s="29">
        <v>183596.654412</v>
      </c>
      <c r="CF18" s="29">
        <v>1085086.6099999999</v>
      </c>
      <c r="CG18" s="30"/>
      <c r="CH18" s="28">
        <f t="shared" si="1"/>
        <v>1121231.2550839998</v>
      </c>
      <c r="CI18" s="29">
        <f t="shared" si="2"/>
        <v>228348.97491600004</v>
      </c>
      <c r="CJ18" s="29">
        <v>1349580.23</v>
      </c>
      <c r="CK18" s="11"/>
      <c r="CL18" s="11"/>
      <c r="CM18" s="11"/>
      <c r="CN18" s="11"/>
      <c r="CO18" s="11"/>
      <c r="CP18" s="11"/>
      <c r="CQ18" s="11"/>
      <c r="CR18" s="11"/>
    </row>
    <row r="19" spans="1:96" x14ac:dyDescent="0.25">
      <c r="A19" s="22" t="s">
        <v>15</v>
      </c>
      <c r="B19" s="237">
        <v>3100894.3600000003</v>
      </c>
      <c r="C19" s="237">
        <v>370897.07</v>
      </c>
      <c r="D19" s="237">
        <v>-93723.239999999991</v>
      </c>
      <c r="E19" s="237">
        <v>3378068.1900000004</v>
      </c>
      <c r="F19" s="294"/>
      <c r="G19" s="230">
        <v>2859257.71</v>
      </c>
      <c r="H19" s="230">
        <v>295561.18000000005</v>
      </c>
      <c r="I19" s="230">
        <v>89784.290000000037</v>
      </c>
      <c r="J19" s="230">
        <v>3244603.18</v>
      </c>
      <c r="K19" s="100"/>
      <c r="L19" s="237">
        <v>2989011.2100000004</v>
      </c>
      <c r="M19" s="237">
        <v>392853.3</v>
      </c>
      <c r="N19" s="237">
        <v>-55242.569999999832</v>
      </c>
      <c r="O19" s="237">
        <v>3326621.9400000004</v>
      </c>
      <c r="P19" s="100"/>
      <c r="Q19" s="237">
        <v>2844669.8899999997</v>
      </c>
      <c r="R19" s="237">
        <v>371999.95</v>
      </c>
      <c r="S19" s="237">
        <v>27396.580000000075</v>
      </c>
      <c r="T19" s="237">
        <v>3244066.42</v>
      </c>
      <c r="U19" s="100"/>
      <c r="V19" s="226">
        <v>2799697.58</v>
      </c>
      <c r="W19" s="227">
        <v>321027.95</v>
      </c>
      <c r="X19" s="226">
        <v>51873.629999999888</v>
      </c>
      <c r="Y19" s="227">
        <v>3172599.16</v>
      </c>
      <c r="Z19" s="100"/>
      <c r="AA19" s="23">
        <v>2738349.69</v>
      </c>
      <c r="AB19" s="23">
        <v>329271.83999999997</v>
      </c>
      <c r="AC19" s="23">
        <v>-161043.59000000008</v>
      </c>
      <c r="AD19" s="23">
        <v>2906577.9399999995</v>
      </c>
      <c r="AE19" s="100"/>
      <c r="AF19" s="99">
        <v>2396056.2291999999</v>
      </c>
      <c r="AG19" s="99">
        <v>357370.23439999996</v>
      </c>
      <c r="AH19" s="99">
        <v>222094.64699999988</v>
      </c>
      <c r="AI19" s="99">
        <v>2975521.1105999998</v>
      </c>
      <c r="AJ19" s="100"/>
      <c r="AK19" s="23">
        <v>1655938.73</v>
      </c>
      <c r="AL19" s="24">
        <v>229001.50000000003</v>
      </c>
      <c r="AM19" s="25">
        <v>404915.81999999995</v>
      </c>
      <c r="AN19" s="24">
        <v>2289856.0499999998</v>
      </c>
      <c r="AO19" s="26"/>
      <c r="AP19" s="23">
        <v>1790711.5</v>
      </c>
      <c r="AQ19" s="24">
        <v>229096.64</v>
      </c>
      <c r="AR19" s="25">
        <v>-19811.560000000056</v>
      </c>
      <c r="AS19" s="24">
        <f>AP19+AQ19+AR19</f>
        <v>1999996.58</v>
      </c>
      <c r="AT19" s="26"/>
      <c r="AU19" s="23">
        <v>1797107.32</v>
      </c>
      <c r="AV19" s="24">
        <v>241603.62000000002</v>
      </c>
      <c r="AW19" s="25">
        <v>17042.419999999925</v>
      </c>
      <c r="AX19" s="24">
        <f>AU19+AV19+AW19</f>
        <v>2055753.36</v>
      </c>
      <c r="AY19" s="26"/>
      <c r="AZ19" s="23">
        <v>1816023.87</v>
      </c>
      <c r="BA19" s="24">
        <f>4621.8+280728.7-16485.46-278.32</f>
        <v>268586.71999999997</v>
      </c>
      <c r="BB19" s="25">
        <v>-203951.4</v>
      </c>
      <c r="BC19" s="24">
        <f>AZ19+BA19+BB19</f>
        <v>1880659.1900000002</v>
      </c>
      <c r="BD19" s="26"/>
      <c r="BE19" s="23">
        <v>1616609.73</v>
      </c>
      <c r="BF19" s="24">
        <v>234284.77</v>
      </c>
      <c r="BG19" s="25">
        <v>76948.39</v>
      </c>
      <c r="BH19" s="24">
        <v>1927842.89</v>
      </c>
      <c r="BI19" s="26"/>
      <c r="BJ19" s="23">
        <v>1672506.78</v>
      </c>
      <c r="BK19" s="24">
        <v>244731.93</v>
      </c>
      <c r="BL19" s="25">
        <v>63583</v>
      </c>
      <c r="BM19" s="24">
        <v>1980821.71</v>
      </c>
      <c r="BN19" s="26"/>
      <c r="BO19" s="23">
        <v>1212035.26</v>
      </c>
      <c r="BP19" s="24">
        <v>179603.7</v>
      </c>
      <c r="BQ19" s="25">
        <v>571534</v>
      </c>
      <c r="BR19" s="24">
        <v>1963172.96</v>
      </c>
      <c r="BS19" s="26"/>
      <c r="BT19" s="23">
        <v>1776938.58</v>
      </c>
      <c r="BU19" s="24">
        <v>197431.66</v>
      </c>
      <c r="BV19" s="25">
        <v>0</v>
      </c>
      <c r="BW19" s="24">
        <v>1974370.24</v>
      </c>
      <c r="BX19" s="26"/>
      <c r="BY19" s="23">
        <v>1473313.4900004473</v>
      </c>
      <c r="BZ19" s="24">
        <v>199635.48</v>
      </c>
      <c r="CA19" s="25">
        <v>0</v>
      </c>
      <c r="CB19" s="24">
        <v>1672948.9700004472</v>
      </c>
      <c r="CC19" s="26"/>
      <c r="CD19" s="23">
        <v>1357872.0567719999</v>
      </c>
      <c r="CE19" s="24">
        <v>276543.03322799999</v>
      </c>
      <c r="CF19" s="25">
        <v>1634415.0899999999</v>
      </c>
      <c r="CG19" s="26"/>
      <c r="CH19" s="23">
        <f t="shared" si="1"/>
        <v>1116369.7458040053</v>
      </c>
      <c r="CI19" s="24">
        <f t="shared" si="2"/>
        <v>227358.88419600111</v>
      </c>
      <c r="CJ19" s="25">
        <v>1343728.6300000064</v>
      </c>
      <c r="CK19" s="11"/>
      <c r="CL19" s="11"/>
      <c r="CM19" s="11"/>
      <c r="CN19" s="11"/>
      <c r="CO19" s="11"/>
      <c r="CP19" s="11"/>
      <c r="CQ19" s="11"/>
      <c r="CR19" s="11"/>
    </row>
    <row r="20" spans="1:96" ht="15.6" x14ac:dyDescent="0.25">
      <c r="A20" s="27" t="s">
        <v>16</v>
      </c>
      <c r="B20" s="104" t="s">
        <v>12</v>
      </c>
      <c r="C20" s="104" t="s">
        <v>12</v>
      </c>
      <c r="D20" s="104" t="s">
        <v>12</v>
      </c>
      <c r="E20" s="104" t="s">
        <v>12</v>
      </c>
      <c r="F20" s="294"/>
      <c r="G20" s="104" t="s">
        <v>12</v>
      </c>
      <c r="H20" s="104" t="s">
        <v>12</v>
      </c>
      <c r="I20" s="104" t="s">
        <v>12</v>
      </c>
      <c r="J20" s="104" t="s">
        <v>12</v>
      </c>
      <c r="K20" s="102"/>
      <c r="L20" s="240" t="s">
        <v>12</v>
      </c>
      <c r="M20" s="240" t="s">
        <v>12</v>
      </c>
      <c r="N20" s="240" t="s">
        <v>12</v>
      </c>
      <c r="O20" s="240" t="s">
        <v>12</v>
      </c>
      <c r="P20" s="102"/>
      <c r="Q20" s="240" t="s">
        <v>12</v>
      </c>
      <c r="R20" s="240" t="s">
        <v>12</v>
      </c>
      <c r="S20" s="240" t="s">
        <v>12</v>
      </c>
      <c r="T20" s="240" t="s">
        <v>12</v>
      </c>
      <c r="U20" s="102"/>
      <c r="V20" s="112" t="s">
        <v>12</v>
      </c>
      <c r="W20" s="104" t="s">
        <v>12</v>
      </c>
      <c r="X20" s="104" t="s">
        <v>12</v>
      </c>
      <c r="Y20" s="104" t="s">
        <v>12</v>
      </c>
      <c r="Z20" s="102"/>
      <c r="AA20" s="210" t="s">
        <v>12</v>
      </c>
      <c r="AB20" s="210" t="s">
        <v>12</v>
      </c>
      <c r="AC20" s="210" t="s">
        <v>12</v>
      </c>
      <c r="AD20" s="210" t="s">
        <v>12</v>
      </c>
      <c r="AE20" s="102"/>
      <c r="AF20" s="104" t="s">
        <v>12</v>
      </c>
      <c r="AG20" s="104" t="s">
        <v>12</v>
      </c>
      <c r="AH20" s="104" t="s">
        <v>12</v>
      </c>
      <c r="AI20" s="104" t="s">
        <v>12</v>
      </c>
      <c r="AJ20" s="102"/>
      <c r="AK20" s="28" t="s">
        <v>12</v>
      </c>
      <c r="AL20" s="29" t="s">
        <v>12</v>
      </c>
      <c r="AM20" s="29" t="s">
        <v>12</v>
      </c>
      <c r="AN20" s="29" t="s">
        <v>12</v>
      </c>
      <c r="AO20" s="30"/>
      <c r="AP20" s="28" t="s">
        <v>12</v>
      </c>
      <c r="AQ20" s="29" t="s">
        <v>12</v>
      </c>
      <c r="AR20" s="29" t="s">
        <v>12</v>
      </c>
      <c r="AS20" s="29" t="s">
        <v>12</v>
      </c>
      <c r="AT20" s="30"/>
      <c r="AU20" s="28" t="s">
        <v>12</v>
      </c>
      <c r="AV20" s="29" t="s">
        <v>12</v>
      </c>
      <c r="AW20" s="29" t="s">
        <v>12</v>
      </c>
      <c r="AX20" s="29" t="s">
        <v>12</v>
      </c>
      <c r="AY20" s="30"/>
      <c r="AZ20" s="28" t="s">
        <v>12</v>
      </c>
      <c r="BA20" s="29" t="s">
        <v>12</v>
      </c>
      <c r="BB20" s="29" t="s">
        <v>12</v>
      </c>
      <c r="BC20" s="29" t="s">
        <v>12</v>
      </c>
      <c r="BD20" s="30"/>
      <c r="BE20" s="28" t="s">
        <v>12</v>
      </c>
      <c r="BF20" s="29" t="s">
        <v>12</v>
      </c>
      <c r="BG20" s="29" t="s">
        <v>12</v>
      </c>
      <c r="BH20" s="29" t="s">
        <v>12</v>
      </c>
      <c r="BI20" s="30"/>
      <c r="BJ20" s="28" t="s">
        <v>12</v>
      </c>
      <c r="BK20" s="29" t="s">
        <v>12</v>
      </c>
      <c r="BL20" s="29" t="s">
        <v>12</v>
      </c>
      <c r="BM20" s="29" t="s">
        <v>12</v>
      </c>
      <c r="BN20" s="30"/>
      <c r="BO20" s="28">
        <v>582242.03</v>
      </c>
      <c r="BP20" s="29">
        <v>60788.68</v>
      </c>
      <c r="BQ20" s="29">
        <v>-518125.13</v>
      </c>
      <c r="BR20" s="29">
        <v>124905.58000000007</v>
      </c>
      <c r="BS20" s="30"/>
      <c r="BT20" s="28">
        <v>35239.870000000003</v>
      </c>
      <c r="BU20" s="29">
        <v>4801.0600000000004</v>
      </c>
      <c r="BV20" s="29">
        <v>405898</v>
      </c>
      <c r="BW20" s="29">
        <v>445938.93</v>
      </c>
      <c r="BX20" s="30"/>
      <c r="BY20" s="28">
        <v>481860.59</v>
      </c>
      <c r="BZ20" s="29">
        <v>48568.78</v>
      </c>
      <c r="CA20" s="29">
        <v>9541.0800000000163</v>
      </c>
      <c r="CB20" s="29">
        <v>539970.44999999995</v>
      </c>
      <c r="CC20" s="30"/>
      <c r="CD20" s="28">
        <v>387009.869168</v>
      </c>
      <c r="CE20" s="29">
        <v>78818.090832000016</v>
      </c>
      <c r="CF20" s="29">
        <v>465827.96</v>
      </c>
      <c r="CG20" s="30"/>
      <c r="CH20" s="28">
        <f t="shared" si="1"/>
        <v>400961.59118699993</v>
      </c>
      <c r="CI20" s="29">
        <f t="shared" si="2"/>
        <v>81659.486313000001</v>
      </c>
      <c r="CJ20" s="29">
        <v>482621.0774999999</v>
      </c>
    </row>
    <row r="21" spans="1:96" ht="15.6" x14ac:dyDescent="0.25">
      <c r="A21" s="22" t="s">
        <v>17</v>
      </c>
      <c r="B21" s="227" t="s">
        <v>12</v>
      </c>
      <c r="C21" s="227" t="s">
        <v>12</v>
      </c>
      <c r="D21" s="230" t="s">
        <v>12</v>
      </c>
      <c r="E21" s="227" t="s">
        <v>12</v>
      </c>
      <c r="F21" s="294"/>
      <c r="G21" s="227" t="s">
        <v>12</v>
      </c>
      <c r="H21" s="227" t="s">
        <v>12</v>
      </c>
      <c r="I21" s="230" t="s">
        <v>12</v>
      </c>
      <c r="J21" s="227" t="s">
        <v>12</v>
      </c>
      <c r="K21" s="100"/>
      <c r="L21" s="237" t="s">
        <v>12</v>
      </c>
      <c r="M21" s="237" t="s">
        <v>12</v>
      </c>
      <c r="N21" s="237" t="s">
        <v>12</v>
      </c>
      <c r="O21" s="237" t="s">
        <v>12</v>
      </c>
      <c r="P21" s="100"/>
      <c r="Q21" s="237" t="s">
        <v>12</v>
      </c>
      <c r="R21" s="237" t="s">
        <v>12</v>
      </c>
      <c r="S21" s="237" t="s">
        <v>12</v>
      </c>
      <c r="T21" s="237" t="s">
        <v>12</v>
      </c>
      <c r="U21" s="100"/>
      <c r="V21" s="229" t="s">
        <v>12</v>
      </c>
      <c r="W21" s="227" t="s">
        <v>12</v>
      </c>
      <c r="X21" s="230" t="s">
        <v>12</v>
      </c>
      <c r="Y21" s="227" t="s">
        <v>12</v>
      </c>
      <c r="Z21" s="100"/>
      <c r="AA21" s="23" t="s">
        <v>12</v>
      </c>
      <c r="AB21" s="23" t="s">
        <v>12</v>
      </c>
      <c r="AC21" s="23" t="s">
        <v>12</v>
      </c>
      <c r="AD21" s="23" t="s">
        <v>12</v>
      </c>
      <c r="AE21" s="100"/>
      <c r="AF21" s="103" t="s">
        <v>12</v>
      </c>
      <c r="AG21" s="103" t="s">
        <v>12</v>
      </c>
      <c r="AH21" s="105" t="s">
        <v>12</v>
      </c>
      <c r="AI21" s="103" t="s">
        <v>12</v>
      </c>
      <c r="AJ21" s="100"/>
      <c r="AK21" s="23" t="s">
        <v>12</v>
      </c>
      <c r="AL21" s="24" t="s">
        <v>12</v>
      </c>
      <c r="AM21" s="25" t="s">
        <v>12</v>
      </c>
      <c r="AN21" s="24" t="s">
        <v>12</v>
      </c>
      <c r="AO21" s="26"/>
      <c r="AP21" s="23" t="s">
        <v>12</v>
      </c>
      <c r="AQ21" s="24" t="s">
        <v>12</v>
      </c>
      <c r="AR21" s="25" t="s">
        <v>12</v>
      </c>
      <c r="AS21" s="24" t="s">
        <v>12</v>
      </c>
      <c r="AT21" s="26"/>
      <c r="AU21" s="23" t="s">
        <v>12</v>
      </c>
      <c r="AV21" s="24" t="s">
        <v>12</v>
      </c>
      <c r="AW21" s="25" t="s">
        <v>12</v>
      </c>
      <c r="AX21" s="24" t="s">
        <v>12</v>
      </c>
      <c r="AY21" s="26"/>
      <c r="AZ21" s="23" t="s">
        <v>12</v>
      </c>
      <c r="BA21" s="24" t="s">
        <v>12</v>
      </c>
      <c r="BB21" s="25" t="s">
        <v>12</v>
      </c>
      <c r="BC21" s="24" t="s">
        <v>12</v>
      </c>
      <c r="BD21" s="26"/>
      <c r="BE21" s="23" t="s">
        <v>12</v>
      </c>
      <c r="BF21" s="24" t="s">
        <v>12</v>
      </c>
      <c r="BG21" s="25" t="s">
        <v>12</v>
      </c>
      <c r="BH21" s="24" t="s">
        <v>12</v>
      </c>
      <c r="BI21" s="26"/>
      <c r="BJ21" s="23" t="s">
        <v>12</v>
      </c>
      <c r="BK21" s="24" t="s">
        <v>12</v>
      </c>
      <c r="BL21" s="25" t="s">
        <v>12</v>
      </c>
      <c r="BM21" s="24" t="s">
        <v>12</v>
      </c>
      <c r="BN21" s="26"/>
      <c r="BO21" s="23" t="s">
        <v>12</v>
      </c>
      <c r="BP21" s="24" t="s">
        <v>12</v>
      </c>
      <c r="BQ21" s="25" t="s">
        <v>12</v>
      </c>
      <c r="BR21" s="24" t="s">
        <v>12</v>
      </c>
      <c r="BS21" s="26"/>
      <c r="BT21" s="23" t="s">
        <v>12</v>
      </c>
      <c r="BU21" s="24" t="s">
        <v>12</v>
      </c>
      <c r="BV21" s="25" t="s">
        <v>12</v>
      </c>
      <c r="BW21" s="24" t="s">
        <v>12</v>
      </c>
      <c r="BX21" s="26"/>
      <c r="BY21" s="23">
        <v>302142.65000000002</v>
      </c>
      <c r="BZ21" s="24">
        <v>118911.35</v>
      </c>
      <c r="CA21" s="25">
        <v>0</v>
      </c>
      <c r="CB21" s="24">
        <v>421054</v>
      </c>
      <c r="CC21" s="26"/>
      <c r="CD21" s="23">
        <v>347184.91453199997</v>
      </c>
      <c r="CE21" s="24">
        <v>70707.375468000013</v>
      </c>
      <c r="CF21" s="25">
        <v>417892.29</v>
      </c>
      <c r="CG21" s="26"/>
      <c r="CH21" s="23">
        <f t="shared" si="1"/>
        <v>212881.99037999997</v>
      </c>
      <c r="CI21" s="24">
        <f t="shared" si="2"/>
        <v>43355.359620000003</v>
      </c>
      <c r="CJ21" s="25">
        <v>256237.35</v>
      </c>
    </row>
    <row r="22" spans="1:96" x14ac:dyDescent="0.25">
      <c r="A22" s="32" t="s">
        <v>4</v>
      </c>
      <c r="B22" s="241">
        <v>278171397.42190009</v>
      </c>
      <c r="C22" s="241">
        <v>53690683.126700006</v>
      </c>
      <c r="D22" s="241">
        <v>3188747.3078999855</v>
      </c>
      <c r="E22" s="241">
        <v>335050827.85650003</v>
      </c>
      <c r="F22" s="296"/>
      <c r="G22" s="231">
        <v>284684849.57509995</v>
      </c>
      <c r="H22" s="231">
        <v>44641738.072999999</v>
      </c>
      <c r="I22" s="231">
        <v>3948670.1529999976</v>
      </c>
      <c r="J22" s="231">
        <v>333275257.80110002</v>
      </c>
      <c r="K22" s="107"/>
      <c r="L22" s="241">
        <v>280110614.80429995</v>
      </c>
      <c r="M22" s="241">
        <v>47169779.413000003</v>
      </c>
      <c r="N22" s="241">
        <v>-3071813.7349999999</v>
      </c>
      <c r="O22" s="241">
        <v>324208580.48229998</v>
      </c>
      <c r="P22" s="107"/>
      <c r="Q22" s="241">
        <v>268833656.59799999</v>
      </c>
      <c r="R22" s="241">
        <v>49838781.555000201</v>
      </c>
      <c r="S22" s="241">
        <v>4743809.1529999981</v>
      </c>
      <c r="T22" s="241">
        <v>323416247.30600023</v>
      </c>
      <c r="U22" s="107"/>
      <c r="V22" s="231">
        <v>263135832.5686999</v>
      </c>
      <c r="W22" s="231">
        <v>51934289.747000001</v>
      </c>
      <c r="X22" s="231">
        <v>2536970.2820000066</v>
      </c>
      <c r="Y22" s="231">
        <v>317607092.59769988</v>
      </c>
      <c r="Z22" s="107"/>
      <c r="AA22" s="33">
        <v>259958743.86800003</v>
      </c>
      <c r="AB22" s="33">
        <v>43654006.292800009</v>
      </c>
      <c r="AC22" s="33">
        <v>489139.35169999627</v>
      </c>
      <c r="AD22" s="33">
        <v>304101889.51250005</v>
      </c>
      <c r="AE22" s="107"/>
      <c r="AF22" s="106">
        <v>253274113.92289969</v>
      </c>
      <c r="AG22" s="106">
        <v>46208828.24399969</v>
      </c>
      <c r="AH22" s="106">
        <v>1082511.6849002594</v>
      </c>
      <c r="AI22" s="106">
        <v>300565453.85179967</v>
      </c>
      <c r="AJ22" s="107"/>
      <c r="AK22" s="33">
        <v>229699312.42609999</v>
      </c>
      <c r="AL22" s="33">
        <v>43353396.8402</v>
      </c>
      <c r="AM22" s="33">
        <v>15588570.396099996</v>
      </c>
      <c r="AN22" s="33">
        <v>288641279.66240007</v>
      </c>
      <c r="AO22" s="34"/>
      <c r="AP22" s="33">
        <f>AP8+AP9+AP10+AP11+AP12+AP13+AP14+AP15+AP19</f>
        <v>201571089.69999996</v>
      </c>
      <c r="AQ22" s="33">
        <f t="shared" ref="AQ22:AS22" si="5">AQ8+AQ9+AQ10+AQ11+AQ12+AQ13+AQ14+AQ15+AQ19</f>
        <v>37091428.730000004</v>
      </c>
      <c r="AR22" s="33">
        <f t="shared" si="5"/>
        <v>219021.27999999444</v>
      </c>
      <c r="AS22" s="33">
        <f t="shared" si="5"/>
        <v>238881539.70999998</v>
      </c>
      <c r="AT22" s="34"/>
      <c r="AU22" s="33">
        <f>AU8+AU9+AU10+AU11+AU12+AU13+AU14+AU15+AU16+AU19</f>
        <v>198387303.91999996</v>
      </c>
      <c r="AV22" s="33">
        <f>AV8+AV9+AV10+AV11+AV12+AV13+AV14+AV15+AV16+AV19</f>
        <v>38858037.25</v>
      </c>
      <c r="AW22" s="33">
        <f>AW8+AW9+AW10+AW11+AW12+AW13+AW14+AW15+AW16+AW19</f>
        <v>171931.68999999645</v>
      </c>
      <c r="AX22" s="35">
        <f>AX8+AX9+AX10+AX11+AX12+AX13+AX14+AX15+AX16+AX19</f>
        <v>237417272.86000001</v>
      </c>
      <c r="AY22" s="34"/>
      <c r="AZ22" s="33">
        <f>AZ8+AZ9+AZ10+AZ11+AZ12+AZ13+AZ14+AZ15+AZ16+AZ18+AZ19</f>
        <v>194195383.93999997</v>
      </c>
      <c r="BA22" s="33">
        <f>BA8+BA9+BA10+BA11+BA12+BA13+BA14+BA15+BA16+BA18+BA19</f>
        <v>38432093.539999999</v>
      </c>
      <c r="BB22" s="33">
        <f>BB8+BB9+BB10+BB11+BB12+BB13+BB14+BB15+BB16+BB18+BB19</f>
        <v>2608920.1499999994</v>
      </c>
      <c r="BC22" s="35">
        <f>BC8+BC9+BC10+BC11+BC12+BC13+BC14+BC15+BC16+BC18+BC19</f>
        <v>235236397.63000003</v>
      </c>
      <c r="BD22" s="34"/>
      <c r="BE22" s="33">
        <v>190038107.76000002</v>
      </c>
      <c r="BF22" s="33">
        <v>37713349.280000009</v>
      </c>
      <c r="BG22" s="33">
        <v>2681576.9000000069</v>
      </c>
      <c r="BH22" s="35">
        <v>230433034.41999999</v>
      </c>
      <c r="BI22" s="34"/>
      <c r="BJ22" s="33">
        <v>188193329.15671501</v>
      </c>
      <c r="BK22" s="33">
        <v>34549054.102284998</v>
      </c>
      <c r="BL22" s="33">
        <v>951784.45799999742</v>
      </c>
      <c r="BM22" s="35">
        <v>223694167.71700001</v>
      </c>
      <c r="BN22" s="34"/>
      <c r="BO22" s="33">
        <v>181955604.76000002</v>
      </c>
      <c r="BP22" s="33">
        <v>35624901.119999997</v>
      </c>
      <c r="BQ22" s="33">
        <v>5010473.5099999988</v>
      </c>
      <c r="BR22" s="35">
        <v>222590979.38999999</v>
      </c>
      <c r="BS22" s="34"/>
      <c r="BT22" s="33">
        <v>177870563.64000002</v>
      </c>
      <c r="BU22" s="33">
        <v>37978305.889999993</v>
      </c>
      <c r="BV22" s="33">
        <v>12385739.720000001</v>
      </c>
      <c r="BW22" s="35">
        <f>SUM(BW8:BW21)</f>
        <v>228234597.87000003</v>
      </c>
      <c r="BX22" s="34"/>
      <c r="BY22" s="33">
        <v>160272747.92000052</v>
      </c>
      <c r="BZ22" s="33">
        <v>33257552.380000003</v>
      </c>
      <c r="CA22" s="33">
        <v>7525000.7119999863</v>
      </c>
      <c r="CB22" s="35">
        <v>201055300.01200101</v>
      </c>
      <c r="CC22" s="34"/>
      <c r="CD22" s="33">
        <v>163065220.07722801</v>
      </c>
      <c r="CE22" s="33">
        <v>33209719.832772002</v>
      </c>
      <c r="CF22" s="33">
        <v>196274939.91000003</v>
      </c>
      <c r="CG22" s="34"/>
      <c r="CH22" s="33">
        <f>SUM(CH8:CH21)</f>
        <v>109289274.04140924</v>
      </c>
      <c r="CI22" s="33">
        <f>SUM(CI8:CI21)</f>
        <v>22257757.785034243</v>
      </c>
      <c r="CJ22" s="33">
        <f>SUM(CJ8:CJ21)</f>
        <v>131547031.82644349</v>
      </c>
      <c r="CK22" s="36"/>
      <c r="CL22" s="36"/>
      <c r="CM22" s="36"/>
      <c r="CN22" s="36"/>
      <c r="CO22" s="36"/>
      <c r="CP22" s="36"/>
      <c r="CQ22" s="36"/>
      <c r="CR22" s="36"/>
    </row>
    <row r="23" spans="1:96" x14ac:dyDescent="0.25">
      <c r="A23" s="92"/>
      <c r="B23" s="92"/>
      <c r="C23" s="92"/>
      <c r="D23" s="92"/>
      <c r="E23" s="92"/>
      <c r="F23" s="92"/>
      <c r="G23" s="92"/>
      <c r="H23" s="92"/>
      <c r="I23" s="92"/>
      <c r="J23" s="92"/>
      <c r="K23" s="92"/>
      <c r="N23" s="45"/>
      <c r="P23" s="92"/>
      <c r="U23" s="92"/>
      <c r="V23" s="92"/>
      <c r="W23" s="92"/>
      <c r="X23" s="92"/>
      <c r="Y23" s="92"/>
      <c r="Z23" s="92"/>
      <c r="AA23" s="206"/>
      <c r="AB23" s="206"/>
      <c r="AC23" s="206"/>
      <c r="AD23" s="206"/>
      <c r="AE23" s="92"/>
      <c r="AF23" s="92"/>
      <c r="AG23" s="92"/>
      <c r="AH23" s="92"/>
      <c r="AI23" s="92"/>
      <c r="AJ23" s="92"/>
      <c r="AU23" s="37"/>
      <c r="AV23" s="38"/>
      <c r="AW23" s="39"/>
      <c r="AX23" s="10"/>
      <c r="AY23" s="40"/>
      <c r="AZ23" s="10"/>
      <c r="BA23" s="10"/>
      <c r="BB23" s="10"/>
      <c r="BD23" s="40"/>
      <c r="BH23" s="39"/>
      <c r="BI23" s="40"/>
      <c r="BJ23" s="39"/>
      <c r="BK23" s="39"/>
      <c r="BN23" s="40"/>
      <c r="BO23" s="41"/>
      <c r="BP23" s="41"/>
      <c r="BQ23" s="42"/>
      <c r="BR23" s="41"/>
      <c r="BS23" s="40"/>
      <c r="BT23" s="41"/>
      <c r="BU23" s="41"/>
      <c r="BV23" s="43"/>
      <c r="BW23" s="43"/>
      <c r="BX23" s="40"/>
      <c r="BZ23" s="44"/>
      <c r="CA23" s="10"/>
      <c r="CC23" s="40"/>
      <c r="CG23" s="40"/>
    </row>
    <row r="24" spans="1:96" x14ac:dyDescent="0.25">
      <c r="A24" s="92"/>
      <c r="B24" s="92"/>
      <c r="C24" s="92"/>
      <c r="D24" s="92"/>
      <c r="E24" s="92"/>
      <c r="F24" s="92"/>
      <c r="G24" s="92"/>
      <c r="H24" s="92"/>
      <c r="I24" s="92"/>
      <c r="J24" s="259"/>
      <c r="K24" s="92"/>
      <c r="P24" s="92"/>
      <c r="U24" s="92"/>
      <c r="Z24" s="92"/>
      <c r="AA24" s="206"/>
      <c r="AB24" s="206"/>
      <c r="AC24" s="206"/>
      <c r="AD24" s="206"/>
      <c r="AE24" s="92"/>
      <c r="AF24" s="92"/>
      <c r="AG24" s="92"/>
      <c r="AH24" s="92"/>
      <c r="AI24" s="92"/>
      <c r="AJ24" s="92"/>
      <c r="AU24" s="10"/>
      <c r="AV24" s="38"/>
      <c r="AW24" s="39"/>
      <c r="AX24" s="10"/>
      <c r="AY24" s="40"/>
      <c r="BH24" s="39"/>
      <c r="BI24" s="40"/>
      <c r="BJ24" s="10"/>
      <c r="BK24" s="10"/>
      <c r="BL24" s="41"/>
      <c r="BM24" s="41"/>
      <c r="BN24" s="40"/>
      <c r="BO24" s="45"/>
      <c r="BP24" s="45"/>
      <c r="BQ24" s="45"/>
      <c r="BR24" s="45"/>
      <c r="BS24" s="40"/>
      <c r="BT24" s="10"/>
      <c r="BX24" s="40"/>
      <c r="CC24" s="40"/>
      <c r="CG24" s="40"/>
    </row>
    <row r="25" spans="1:96" ht="15.6" x14ac:dyDescent="0.25">
      <c r="A25" s="91"/>
      <c r="B25" s="108" t="s">
        <v>42</v>
      </c>
      <c r="C25" s="91"/>
      <c r="D25" s="91"/>
      <c r="E25" s="91"/>
      <c r="F25" s="91"/>
      <c r="H25" s="91"/>
      <c r="I25" s="91"/>
      <c r="J25" s="91"/>
      <c r="K25" s="91"/>
      <c r="L25" s="108"/>
      <c r="M25" s="108"/>
      <c r="N25" s="108"/>
      <c r="O25" s="108"/>
      <c r="P25" s="91"/>
      <c r="Q25" s="108"/>
      <c r="R25" s="108"/>
      <c r="S25" s="108"/>
      <c r="T25" s="108"/>
      <c r="U25" s="91"/>
      <c r="W25" s="108"/>
      <c r="X25" s="108"/>
      <c r="Y25" s="108"/>
      <c r="Z25" s="91"/>
      <c r="AB25" s="206"/>
      <c r="AC25" s="206"/>
      <c r="AD25" s="206"/>
      <c r="AE25" s="91"/>
      <c r="AG25" s="91"/>
      <c r="AH25" s="91"/>
      <c r="AI25" s="91"/>
      <c r="AJ25" s="91"/>
      <c r="AK25" s="46"/>
      <c r="AL25" s="2"/>
      <c r="AM25" s="2"/>
      <c r="AN25" s="2"/>
      <c r="AO25" s="2"/>
      <c r="AP25" s="2"/>
      <c r="AQ25" s="2"/>
      <c r="AW25" s="46"/>
      <c r="AX25" s="46"/>
      <c r="AY25" s="46"/>
      <c r="AZ25" s="46"/>
      <c r="BA25" s="46"/>
      <c r="BB25" s="46"/>
      <c r="BC25" s="2"/>
      <c r="BD25" s="2"/>
      <c r="BE25" s="2"/>
      <c r="BF25" s="2"/>
      <c r="BG25" s="2"/>
      <c r="BH25" s="2"/>
      <c r="BI25" s="2"/>
      <c r="BJ25" s="47"/>
      <c r="BK25" s="47"/>
      <c r="BL25" s="2"/>
      <c r="BM25" s="2"/>
      <c r="BN25" s="2"/>
      <c r="BO25" s="48"/>
      <c r="BP25" s="49"/>
      <c r="BQ25" s="50"/>
      <c r="BR25" s="48"/>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row>
    <row r="26" spans="1:96" x14ac:dyDescent="0.25">
      <c r="A26" s="109"/>
      <c r="B26" s="109"/>
      <c r="C26" s="109"/>
      <c r="D26" s="109"/>
      <c r="E26" s="109"/>
      <c r="F26" s="109"/>
      <c r="G26" s="109"/>
      <c r="H26" s="109"/>
      <c r="I26" s="109"/>
      <c r="J26" s="109"/>
      <c r="K26" s="109"/>
      <c r="L26" s="51"/>
      <c r="M26" s="51"/>
      <c r="N26" s="51"/>
      <c r="O26" s="51"/>
      <c r="P26" s="109"/>
      <c r="Q26" s="51"/>
      <c r="R26" s="51"/>
      <c r="S26" s="51"/>
      <c r="T26" s="51"/>
      <c r="U26" s="109"/>
      <c r="V26" s="51"/>
      <c r="W26" s="51"/>
      <c r="X26" s="51"/>
      <c r="Y26" s="51"/>
      <c r="Z26" s="109"/>
      <c r="AA26" s="207"/>
      <c r="AB26" s="207"/>
      <c r="AC26" s="207"/>
      <c r="AD26" s="207"/>
      <c r="AE26" s="109"/>
      <c r="AF26" s="109"/>
      <c r="AG26" s="109"/>
      <c r="AH26" s="109"/>
      <c r="AI26" s="109"/>
      <c r="AJ26" s="109"/>
      <c r="AK26" s="51"/>
      <c r="AL26" s="51"/>
      <c r="AM26" s="51"/>
      <c r="AN26" s="51"/>
      <c r="AO26" s="51"/>
      <c r="AP26" s="51"/>
      <c r="AQ26" s="51"/>
      <c r="AR26" s="51"/>
      <c r="AS26" s="51"/>
      <c r="AT26" s="51"/>
      <c r="BE26" s="41"/>
      <c r="BJ26" s="10"/>
      <c r="BK26" s="10"/>
      <c r="BO26" s="52"/>
      <c r="BP26" s="40"/>
      <c r="BQ26" s="53"/>
      <c r="BR26" s="52"/>
    </row>
    <row r="27" spans="1:96" x14ac:dyDescent="0.25">
      <c r="A27" s="92"/>
      <c r="B27" s="92"/>
      <c r="C27" s="92"/>
      <c r="D27" s="92"/>
      <c r="E27" s="92"/>
      <c r="F27" s="92"/>
      <c r="G27" s="92"/>
      <c r="H27" s="92"/>
      <c r="I27" s="92"/>
      <c r="J27" s="92"/>
      <c r="K27" s="92"/>
      <c r="P27" s="92"/>
      <c r="U27" s="92"/>
      <c r="Z27" s="92"/>
      <c r="AA27" s="206"/>
      <c r="AB27" s="206"/>
      <c r="AC27" s="206"/>
      <c r="AD27" s="206"/>
      <c r="AE27" s="92"/>
      <c r="AF27" s="92"/>
      <c r="AG27" s="92"/>
      <c r="AH27" s="92"/>
      <c r="AI27" s="92"/>
      <c r="AJ27" s="92"/>
      <c r="AY27" s="40"/>
      <c r="BD27" s="40"/>
      <c r="BI27" s="40"/>
      <c r="BN27" s="40"/>
      <c r="BP27" s="54"/>
      <c r="BQ27" s="10"/>
      <c r="BS27" s="40"/>
      <c r="BT27" s="55"/>
      <c r="BX27" s="40"/>
      <c r="CC27" s="40"/>
      <c r="CG27" s="40"/>
    </row>
    <row r="28" spans="1:96" x14ac:dyDescent="0.25">
      <c r="A28" s="329" t="s">
        <v>18</v>
      </c>
      <c r="B28" s="305">
        <v>2022</v>
      </c>
      <c r="C28" s="323"/>
      <c r="D28" s="323"/>
      <c r="E28" s="331"/>
      <c r="F28" s="279"/>
      <c r="G28" s="305">
        <v>2021</v>
      </c>
      <c r="H28" s="323"/>
      <c r="I28" s="323"/>
      <c r="J28" s="331"/>
      <c r="K28" s="94"/>
      <c r="L28" s="313">
        <v>2020</v>
      </c>
      <c r="M28" s="314"/>
      <c r="N28" s="315"/>
      <c r="O28" s="315"/>
      <c r="P28" s="316"/>
      <c r="Q28" s="313">
        <v>2019</v>
      </c>
      <c r="R28" s="314"/>
      <c r="S28" s="315"/>
      <c r="T28" s="315"/>
      <c r="U28" s="316"/>
      <c r="V28" s="313">
        <v>2018</v>
      </c>
      <c r="W28" s="315"/>
      <c r="X28" s="315"/>
      <c r="Y28" s="316"/>
      <c r="Z28" s="94"/>
      <c r="AA28" s="313">
        <v>2017</v>
      </c>
      <c r="AB28" s="315"/>
      <c r="AC28" s="315"/>
      <c r="AD28" s="316"/>
      <c r="AE28" s="94"/>
      <c r="AF28" s="305">
        <v>2016</v>
      </c>
      <c r="AG28" s="323"/>
      <c r="AH28" s="323"/>
      <c r="AI28" s="324"/>
      <c r="AJ28" s="94"/>
      <c r="AK28" s="317">
        <v>2015</v>
      </c>
      <c r="AL28" s="318"/>
      <c r="AM28" s="318"/>
      <c r="AN28" s="319"/>
      <c r="AO28" s="13"/>
      <c r="AP28" s="317">
        <v>2014</v>
      </c>
      <c r="AQ28" s="318"/>
      <c r="AR28" s="318"/>
      <c r="AS28" s="319"/>
      <c r="AT28" s="13"/>
      <c r="AU28" s="317">
        <v>2013</v>
      </c>
      <c r="AV28" s="318"/>
      <c r="AW28" s="318"/>
      <c r="AX28" s="319"/>
      <c r="AY28" s="13"/>
      <c r="AZ28" s="317">
        <v>2012</v>
      </c>
      <c r="BA28" s="318"/>
      <c r="BB28" s="318"/>
      <c r="BC28" s="319"/>
      <c r="BD28" s="13"/>
      <c r="BE28" s="317">
        <v>2011</v>
      </c>
      <c r="BF28" s="318"/>
      <c r="BG28" s="318"/>
      <c r="BH28" s="319"/>
      <c r="BI28" s="13"/>
      <c r="BJ28" s="317">
        <v>2010</v>
      </c>
      <c r="BK28" s="318"/>
      <c r="BL28" s="318"/>
      <c r="BM28" s="319"/>
      <c r="BN28" s="13"/>
      <c r="BO28" s="317">
        <v>2009</v>
      </c>
      <c r="BP28" s="318"/>
      <c r="BQ28" s="318"/>
      <c r="BR28" s="319"/>
      <c r="BS28" s="13"/>
      <c r="BT28" s="317">
        <v>2008</v>
      </c>
      <c r="BU28" s="318"/>
      <c r="BV28" s="318"/>
      <c r="BW28" s="319"/>
      <c r="BX28" s="13"/>
      <c r="BY28" s="317">
        <v>2007</v>
      </c>
      <c r="BZ28" s="318"/>
      <c r="CA28" s="318"/>
      <c r="CB28" s="319"/>
      <c r="CC28" s="13"/>
      <c r="CD28" s="326">
        <v>2006</v>
      </c>
      <c r="CE28" s="326"/>
      <c r="CF28" s="326"/>
      <c r="CG28" s="14"/>
      <c r="CH28" s="326">
        <v>2005</v>
      </c>
      <c r="CI28" s="326"/>
      <c r="CJ28" s="338"/>
      <c r="CK28" s="56"/>
    </row>
    <row r="29" spans="1:96" ht="15.6" x14ac:dyDescent="0.25">
      <c r="A29" s="330"/>
      <c r="B29" s="95" t="s">
        <v>37</v>
      </c>
      <c r="C29" s="95" t="s">
        <v>38</v>
      </c>
      <c r="D29" s="129"/>
      <c r="E29" s="96" t="s">
        <v>4</v>
      </c>
      <c r="F29" s="280"/>
      <c r="G29" s="95" t="s">
        <v>37</v>
      </c>
      <c r="H29" s="95" t="s">
        <v>38</v>
      </c>
      <c r="I29" s="129"/>
      <c r="J29" s="96" t="s">
        <v>4</v>
      </c>
      <c r="K29" s="95"/>
      <c r="L29" s="15" t="s">
        <v>1</v>
      </c>
      <c r="M29" s="15" t="s">
        <v>2</v>
      </c>
      <c r="N29" s="95"/>
      <c r="O29" s="96" t="s">
        <v>4</v>
      </c>
      <c r="P29" s="95"/>
      <c r="Q29" s="15" t="s">
        <v>1</v>
      </c>
      <c r="R29" s="15" t="s">
        <v>2</v>
      </c>
      <c r="S29" s="95"/>
      <c r="T29" s="96" t="s">
        <v>4</v>
      </c>
      <c r="U29" s="95"/>
      <c r="V29" s="15" t="s">
        <v>1</v>
      </c>
      <c r="W29" s="15" t="s">
        <v>2</v>
      </c>
      <c r="X29" s="95"/>
      <c r="Y29" s="96" t="s">
        <v>4</v>
      </c>
      <c r="Z29" s="95"/>
      <c r="AA29" s="15" t="s">
        <v>1</v>
      </c>
      <c r="AB29" s="15" t="s">
        <v>2</v>
      </c>
      <c r="AC29" s="95"/>
      <c r="AD29" s="96" t="s">
        <v>4</v>
      </c>
      <c r="AE29" s="95"/>
      <c r="AF29" s="15" t="s">
        <v>1</v>
      </c>
      <c r="AG29" s="15" t="s">
        <v>2</v>
      </c>
      <c r="AH29" s="95"/>
      <c r="AI29" s="96" t="s">
        <v>4</v>
      </c>
      <c r="AJ29" s="95"/>
      <c r="AK29" s="15" t="s">
        <v>1</v>
      </c>
      <c r="AL29" s="15" t="s">
        <v>2</v>
      </c>
      <c r="AM29" s="15"/>
      <c r="AN29" s="16" t="s">
        <v>4</v>
      </c>
      <c r="AO29" s="15"/>
      <c r="AP29" s="15" t="s">
        <v>1</v>
      </c>
      <c r="AQ29" s="15" t="s">
        <v>2</v>
      </c>
      <c r="AR29" s="15"/>
      <c r="AS29" s="16" t="s">
        <v>4</v>
      </c>
      <c r="AT29" s="15"/>
      <c r="AU29" s="15" t="s">
        <v>1</v>
      </c>
      <c r="AV29" s="15" t="s">
        <v>2</v>
      </c>
      <c r="AW29" s="15"/>
      <c r="AX29" s="16" t="s">
        <v>4</v>
      </c>
      <c r="AY29" s="15"/>
      <c r="AZ29" s="15" t="s">
        <v>1</v>
      </c>
      <c r="BA29" s="15" t="s">
        <v>2</v>
      </c>
      <c r="BB29" s="15"/>
      <c r="BC29" s="16" t="s">
        <v>4</v>
      </c>
      <c r="BD29" s="15"/>
      <c r="BE29" s="15" t="s">
        <v>1</v>
      </c>
      <c r="BF29" s="15" t="s">
        <v>2</v>
      </c>
      <c r="BG29" s="15"/>
      <c r="BH29" s="16" t="s">
        <v>4</v>
      </c>
      <c r="BI29" s="15"/>
      <c r="BJ29" s="15" t="s">
        <v>1</v>
      </c>
      <c r="BK29" s="15" t="s">
        <v>2</v>
      </c>
      <c r="BL29" s="15"/>
      <c r="BM29" s="16" t="s">
        <v>4</v>
      </c>
      <c r="BN29" s="15"/>
      <c r="BO29" s="15" t="s">
        <v>1</v>
      </c>
      <c r="BP29" s="15" t="s">
        <v>2</v>
      </c>
      <c r="BQ29" s="15"/>
      <c r="BR29" s="16" t="s">
        <v>4</v>
      </c>
      <c r="BS29" s="15"/>
      <c r="BT29" s="15" t="s">
        <v>1</v>
      </c>
      <c r="BU29" s="15" t="s">
        <v>2</v>
      </c>
      <c r="BV29" s="15"/>
      <c r="BW29" s="16" t="s">
        <v>4</v>
      </c>
      <c r="BX29" s="15"/>
      <c r="BY29" s="15" t="s">
        <v>1</v>
      </c>
      <c r="BZ29" s="15" t="s">
        <v>2</v>
      </c>
      <c r="CA29" s="15"/>
      <c r="CB29" s="16" t="s">
        <v>4</v>
      </c>
      <c r="CC29" s="15"/>
      <c r="CD29" s="15" t="s">
        <v>1</v>
      </c>
      <c r="CE29" s="15" t="s">
        <v>2</v>
      </c>
      <c r="CF29" s="16" t="s">
        <v>4</v>
      </c>
      <c r="CG29" s="15"/>
      <c r="CH29" s="15" t="s">
        <v>1</v>
      </c>
      <c r="CI29" s="15" t="s">
        <v>2</v>
      </c>
      <c r="CJ29" s="17" t="s">
        <v>4</v>
      </c>
      <c r="CK29" s="56"/>
    </row>
    <row r="30" spans="1:96" x14ac:dyDescent="0.25">
      <c r="A30" s="18" t="s">
        <v>5</v>
      </c>
      <c r="B30" s="239">
        <v>26278048</v>
      </c>
      <c r="C30" s="239">
        <v>54696006</v>
      </c>
      <c r="D30" s="239"/>
      <c r="E30" s="239">
        <v>80974054</v>
      </c>
      <c r="F30" s="293"/>
      <c r="G30" s="110">
        <v>27316426.774999999</v>
      </c>
      <c r="H30" s="284">
        <v>59257689</v>
      </c>
      <c r="I30" s="110"/>
      <c r="J30" s="130">
        <v>86574115.775000006</v>
      </c>
      <c r="K30" s="98"/>
      <c r="L30" s="239">
        <v>26262648.037</v>
      </c>
      <c r="M30" s="239">
        <v>57969565</v>
      </c>
      <c r="N30" s="239"/>
      <c r="O30" s="239">
        <v>84232213.037</v>
      </c>
      <c r="P30" s="98"/>
      <c r="Q30" s="239">
        <v>27078656</v>
      </c>
      <c r="R30" s="239">
        <v>62148452.210000001</v>
      </c>
      <c r="S30" s="239"/>
      <c r="T30" s="239">
        <v>89227108.210000008</v>
      </c>
      <c r="U30" s="98"/>
      <c r="V30" s="120">
        <v>27131526.649999999</v>
      </c>
      <c r="W30" s="110">
        <v>61843812</v>
      </c>
      <c r="X30" s="120"/>
      <c r="Y30" s="110">
        <v>88975338.650000006</v>
      </c>
      <c r="Z30" s="98"/>
      <c r="AA30" s="209">
        <v>27727065</v>
      </c>
      <c r="AB30" s="209">
        <v>59762901</v>
      </c>
      <c r="AC30" s="110"/>
      <c r="AD30" s="209">
        <v>87489966</v>
      </c>
      <c r="AE30" s="98"/>
      <c r="AF30" s="97">
        <v>27807105</v>
      </c>
      <c r="AG30" s="110">
        <v>58211586</v>
      </c>
      <c r="AH30" s="110"/>
      <c r="AI30" s="110">
        <v>86018691</v>
      </c>
      <c r="AJ30" s="98"/>
      <c r="AK30" s="19">
        <v>27612483</v>
      </c>
      <c r="AL30" s="20">
        <v>59299431</v>
      </c>
      <c r="AM30" s="20"/>
      <c r="AN30" s="20">
        <v>86911914</v>
      </c>
      <c r="AO30" s="21"/>
      <c r="AP30" s="19">
        <v>28121398</v>
      </c>
      <c r="AQ30" s="20">
        <v>57708523</v>
      </c>
      <c r="AR30" s="20"/>
      <c r="AS30" s="20">
        <f t="shared" ref="AS30:AS37" si="6">AP30+AQ30</f>
        <v>85829921</v>
      </c>
      <c r="AT30" s="21"/>
      <c r="AU30" s="19">
        <v>29420145</v>
      </c>
      <c r="AV30" s="20">
        <v>57067729</v>
      </c>
      <c r="AW30" s="20"/>
      <c r="AX30" s="20">
        <f t="shared" ref="AX30:AX38" si="7">AU30+AV30</f>
        <v>86487874</v>
      </c>
      <c r="AY30" s="21"/>
      <c r="AZ30" s="19">
        <v>28869113</v>
      </c>
      <c r="BA30" s="20">
        <f>50348979+8583223</f>
        <v>58932202</v>
      </c>
      <c r="BB30" s="20"/>
      <c r="BC30" s="20">
        <f t="shared" ref="BC30:BC38" si="8">AZ30+BA30</f>
        <v>87801315</v>
      </c>
      <c r="BD30" s="21"/>
      <c r="BE30" s="19">
        <v>29005731</v>
      </c>
      <c r="BF30" s="20">
        <v>60360429</v>
      </c>
      <c r="BG30" s="20"/>
      <c r="BH30" s="20">
        <v>89366160</v>
      </c>
      <c r="BI30" s="21"/>
      <c r="BJ30" s="19">
        <v>28032403</v>
      </c>
      <c r="BK30" s="20">
        <v>69753815</v>
      </c>
      <c r="BL30" s="20"/>
      <c r="BM30" s="20">
        <v>97786218</v>
      </c>
      <c r="BN30" s="21"/>
      <c r="BO30" s="19">
        <v>29096557</v>
      </c>
      <c r="BP30" s="20">
        <v>63508872</v>
      </c>
      <c r="BQ30" s="20"/>
      <c r="BR30" s="20">
        <v>92605429</v>
      </c>
      <c r="BS30" s="21"/>
      <c r="BT30" s="19">
        <v>31715199</v>
      </c>
      <c r="BU30" s="20">
        <v>68429779</v>
      </c>
      <c r="BV30" s="20"/>
      <c r="BW30" s="20">
        <v>100144978</v>
      </c>
      <c r="BX30" s="21"/>
      <c r="BY30" s="19">
        <v>28960997</v>
      </c>
      <c r="BZ30" s="20">
        <v>73112123</v>
      </c>
      <c r="CA30" s="20"/>
      <c r="CB30" s="20">
        <v>102073120</v>
      </c>
      <c r="CC30" s="21"/>
      <c r="CD30" s="19">
        <v>33104855</v>
      </c>
      <c r="CE30" s="20">
        <v>67195507</v>
      </c>
      <c r="CF30" s="20">
        <v>100300362</v>
      </c>
      <c r="CG30" s="21"/>
      <c r="CH30" s="19">
        <v>18644397</v>
      </c>
      <c r="CI30" s="20">
        <v>69462379</v>
      </c>
      <c r="CJ30" s="20">
        <v>88106776</v>
      </c>
      <c r="CK30" s="57"/>
    </row>
    <row r="31" spans="1:96" x14ac:dyDescent="0.25">
      <c r="A31" s="22" t="s">
        <v>6</v>
      </c>
      <c r="B31" s="237">
        <v>44366164.009999998</v>
      </c>
      <c r="C31" s="237">
        <v>12634038</v>
      </c>
      <c r="D31" s="237"/>
      <c r="E31" s="237">
        <v>57000202.009999998</v>
      </c>
      <c r="F31" s="294"/>
      <c r="G31" s="227">
        <v>47594162.079999998</v>
      </c>
      <c r="H31" s="285">
        <v>12507060</v>
      </c>
      <c r="I31" s="227"/>
      <c r="J31" s="288">
        <v>60101222.079999998</v>
      </c>
      <c r="K31" s="100"/>
      <c r="L31" s="237">
        <v>47386065.520000003</v>
      </c>
      <c r="M31" s="237">
        <v>12923261</v>
      </c>
      <c r="N31" s="237"/>
      <c r="O31" s="237">
        <v>60309326.520000003</v>
      </c>
      <c r="P31" s="100"/>
      <c r="Q31" s="237">
        <v>45168926</v>
      </c>
      <c r="R31" s="237">
        <v>13531234</v>
      </c>
      <c r="S31" s="237"/>
      <c r="T31" s="237">
        <v>58700160</v>
      </c>
      <c r="U31" s="100"/>
      <c r="V31" s="226">
        <v>44228141</v>
      </c>
      <c r="W31" s="227">
        <v>13086313</v>
      </c>
      <c r="X31" s="226"/>
      <c r="Y31" s="227">
        <v>57314454</v>
      </c>
      <c r="Z31" s="100"/>
      <c r="AA31" s="23">
        <v>43995244</v>
      </c>
      <c r="AB31" s="23">
        <v>12952649</v>
      </c>
      <c r="AC31" s="104"/>
      <c r="AD31" s="23">
        <v>56947893</v>
      </c>
      <c r="AE31" s="100"/>
      <c r="AF31" s="105">
        <v>43526704</v>
      </c>
      <c r="AG31" s="103">
        <v>13106690</v>
      </c>
      <c r="AH31" s="104"/>
      <c r="AI31" s="105">
        <v>56633394</v>
      </c>
      <c r="AJ31" s="100"/>
      <c r="AK31" s="23">
        <v>43946760</v>
      </c>
      <c r="AL31" s="24">
        <v>13347869</v>
      </c>
      <c r="AM31" s="29"/>
      <c r="AN31" s="25">
        <v>57294629</v>
      </c>
      <c r="AO31" s="26"/>
      <c r="AP31" s="23">
        <v>43768653</v>
      </c>
      <c r="AQ31" s="24">
        <v>12868256</v>
      </c>
      <c r="AR31" s="29"/>
      <c r="AS31" s="25">
        <f t="shared" si="6"/>
        <v>56636909</v>
      </c>
      <c r="AT31" s="26"/>
      <c r="AU31" s="23">
        <v>43958647</v>
      </c>
      <c r="AV31" s="24">
        <v>12963281</v>
      </c>
      <c r="AW31" s="29"/>
      <c r="AX31" s="25">
        <f t="shared" si="7"/>
        <v>56921928</v>
      </c>
      <c r="AY31" s="26"/>
      <c r="AZ31" s="23">
        <v>43952294</v>
      </c>
      <c r="BA31" s="24">
        <f>3289247+9990129</f>
        <v>13279376</v>
      </c>
      <c r="BB31" s="29"/>
      <c r="BC31" s="25">
        <f t="shared" si="8"/>
        <v>57231670</v>
      </c>
      <c r="BD31" s="26"/>
      <c r="BE31" s="23">
        <v>44730665</v>
      </c>
      <c r="BF31" s="24">
        <v>13437415</v>
      </c>
      <c r="BG31" s="29"/>
      <c r="BH31" s="25">
        <v>58168080</v>
      </c>
      <c r="BI31" s="26"/>
      <c r="BJ31" s="23">
        <v>44316454</v>
      </c>
      <c r="BK31" s="24">
        <v>13380751</v>
      </c>
      <c r="BL31" s="29"/>
      <c r="BM31" s="25">
        <v>57697205</v>
      </c>
      <c r="BN31" s="26"/>
      <c r="BO31" s="23">
        <v>44302654</v>
      </c>
      <c r="BP31" s="24">
        <v>12354940</v>
      </c>
      <c r="BQ31" s="29"/>
      <c r="BR31" s="25">
        <v>56657594</v>
      </c>
      <c r="BS31" s="26"/>
      <c r="BT31" s="23">
        <v>48238770</v>
      </c>
      <c r="BU31" s="24">
        <v>9060500</v>
      </c>
      <c r="BV31" s="29"/>
      <c r="BW31" s="25">
        <v>57299270</v>
      </c>
      <c r="BX31" s="26"/>
      <c r="BY31" s="23">
        <v>45512488</v>
      </c>
      <c r="BZ31" s="24">
        <v>21520393</v>
      </c>
      <c r="CA31" s="29"/>
      <c r="CB31" s="25">
        <v>67032881</v>
      </c>
      <c r="CC31" s="26"/>
      <c r="CD31" s="23">
        <v>46943620</v>
      </c>
      <c r="CE31" s="24">
        <v>35966217</v>
      </c>
      <c r="CF31" s="25">
        <v>82909837</v>
      </c>
      <c r="CG31" s="26"/>
      <c r="CH31" s="23">
        <v>22357913</v>
      </c>
      <c r="CI31" s="24">
        <v>9975303</v>
      </c>
      <c r="CJ31" s="25">
        <v>32333216</v>
      </c>
      <c r="CK31" s="57"/>
    </row>
    <row r="32" spans="1:96" x14ac:dyDescent="0.25">
      <c r="A32" s="27" t="s">
        <v>7</v>
      </c>
      <c r="B32" s="240">
        <v>46010577.271000005</v>
      </c>
      <c r="C32" s="240">
        <v>16863518.719999999</v>
      </c>
      <c r="D32" s="240"/>
      <c r="E32" s="240">
        <v>62874095.991000004</v>
      </c>
      <c r="F32" s="294"/>
      <c r="G32" s="104">
        <v>47237691.804000005</v>
      </c>
      <c r="H32" s="286">
        <v>15303758.145</v>
      </c>
      <c r="I32" s="104"/>
      <c r="J32" s="131">
        <v>62541449.949000001</v>
      </c>
      <c r="K32" s="102"/>
      <c r="L32" s="240">
        <v>46278633.902999997</v>
      </c>
      <c r="M32" s="240">
        <v>15766471.380000001</v>
      </c>
      <c r="N32" s="240"/>
      <c r="O32" s="240">
        <v>62045105.283</v>
      </c>
      <c r="P32" s="102"/>
      <c r="Q32" s="240">
        <v>46040392.472000003</v>
      </c>
      <c r="R32" s="240">
        <v>17430878.247000001</v>
      </c>
      <c r="S32" s="240"/>
      <c r="T32" s="240">
        <v>63471270.719000004</v>
      </c>
      <c r="U32" s="102"/>
      <c r="V32" s="112">
        <v>43734267.986999996</v>
      </c>
      <c r="W32" s="104">
        <v>15557137.508000001</v>
      </c>
      <c r="X32" s="112"/>
      <c r="Y32" s="104">
        <v>59291405.494999997</v>
      </c>
      <c r="Z32" s="102"/>
      <c r="AA32" s="210">
        <v>43147435.865999997</v>
      </c>
      <c r="AB32" s="210">
        <v>13350510.757999999</v>
      </c>
      <c r="AC32" s="104"/>
      <c r="AD32" s="210">
        <v>56497946.623999998</v>
      </c>
      <c r="AE32" s="102"/>
      <c r="AF32" s="111">
        <v>40832738.537</v>
      </c>
      <c r="AG32" s="104">
        <v>12585643.718</v>
      </c>
      <c r="AH32" s="104"/>
      <c r="AI32" s="104">
        <v>53418382.255000003</v>
      </c>
      <c r="AJ32" s="102"/>
      <c r="AK32" s="28">
        <v>42369104.586999997</v>
      </c>
      <c r="AL32" s="29">
        <v>12465558.329</v>
      </c>
      <c r="AM32" s="29"/>
      <c r="AN32" s="29">
        <v>54834662.915999994</v>
      </c>
      <c r="AO32" s="30"/>
      <c r="AP32" s="28">
        <v>42462509</v>
      </c>
      <c r="AQ32" s="29">
        <v>12664335</v>
      </c>
      <c r="AR32" s="29"/>
      <c r="AS32" s="29">
        <f t="shared" si="6"/>
        <v>55126844</v>
      </c>
      <c r="AT32" s="30"/>
      <c r="AU32" s="28">
        <v>41090868.927999996</v>
      </c>
      <c r="AV32" s="29">
        <v>13584298.924000001</v>
      </c>
      <c r="AW32" s="29"/>
      <c r="AX32" s="29">
        <f t="shared" si="7"/>
        <v>54675167.851999998</v>
      </c>
      <c r="AY32" s="30"/>
      <c r="AZ32" s="28">
        <v>41807702</v>
      </c>
      <c r="BA32" s="29">
        <f>2376070+10330031</f>
        <v>12706101</v>
      </c>
      <c r="BB32" s="29"/>
      <c r="BC32" s="29">
        <f t="shared" si="8"/>
        <v>54513803</v>
      </c>
      <c r="BD32" s="30"/>
      <c r="BE32" s="28">
        <v>41540366</v>
      </c>
      <c r="BF32" s="29">
        <v>12831998</v>
      </c>
      <c r="BG32" s="29"/>
      <c r="BH32" s="29">
        <v>54372364</v>
      </c>
      <c r="BI32" s="30"/>
      <c r="BJ32" s="28">
        <v>42228411.822000206</v>
      </c>
      <c r="BK32" s="29">
        <v>12894141.527999999</v>
      </c>
      <c r="BL32" s="29"/>
      <c r="BM32" s="29">
        <v>55122553.350000203</v>
      </c>
      <c r="BN32" s="30"/>
      <c r="BO32" s="28">
        <v>40582059.920000002</v>
      </c>
      <c r="BP32" s="29">
        <v>12787789.640000001</v>
      </c>
      <c r="BQ32" s="29"/>
      <c r="BR32" s="29">
        <v>53369849.560000002</v>
      </c>
      <c r="BS32" s="30"/>
      <c r="BT32" s="28">
        <v>42680110.68999999</v>
      </c>
      <c r="BU32" s="29">
        <v>12909342</v>
      </c>
      <c r="BV32" s="29"/>
      <c r="BW32" s="29">
        <v>55589452.68999999</v>
      </c>
      <c r="BX32" s="30"/>
      <c r="BY32" s="28">
        <v>42844119</v>
      </c>
      <c r="BZ32" s="29">
        <v>14316136</v>
      </c>
      <c r="CA32" s="29"/>
      <c r="CB32" s="29">
        <v>57160255</v>
      </c>
      <c r="CC32" s="30"/>
      <c r="CD32" s="28">
        <v>47127588</v>
      </c>
      <c r="CE32" s="29">
        <v>13019844</v>
      </c>
      <c r="CF32" s="29">
        <v>60147432</v>
      </c>
      <c r="CG32" s="30"/>
      <c r="CH32" s="28">
        <v>16975449</v>
      </c>
      <c r="CI32" s="29">
        <v>9773064</v>
      </c>
      <c r="CJ32" s="29">
        <v>26748513</v>
      </c>
      <c r="CK32" s="57"/>
    </row>
    <row r="33" spans="1:96" x14ac:dyDescent="0.25">
      <c r="A33" s="22" t="s">
        <v>8</v>
      </c>
      <c r="B33" s="237">
        <v>101117059.08000001</v>
      </c>
      <c r="C33" s="237">
        <v>33468333.719999999</v>
      </c>
      <c r="D33" s="237"/>
      <c r="E33" s="237">
        <v>134585392.80000001</v>
      </c>
      <c r="F33" s="294"/>
      <c r="G33" s="227">
        <v>105604428.44</v>
      </c>
      <c r="H33" s="285">
        <v>31465711.41</v>
      </c>
      <c r="I33" s="227"/>
      <c r="J33" s="288">
        <v>137070139.84999999</v>
      </c>
      <c r="K33" s="100"/>
      <c r="L33" s="237">
        <v>105107923.17</v>
      </c>
      <c r="M33" s="237">
        <v>32546886.030000001</v>
      </c>
      <c r="N33" s="237"/>
      <c r="O33" s="237">
        <v>137654809.19999999</v>
      </c>
      <c r="P33" s="100"/>
      <c r="Q33" s="237">
        <v>100110307.2876</v>
      </c>
      <c r="R33" s="237">
        <v>32342477.239999998</v>
      </c>
      <c r="S33" s="237"/>
      <c r="T33" s="237">
        <v>132452784.52759999</v>
      </c>
      <c r="U33" s="100"/>
      <c r="V33" s="226">
        <v>98891369.030000001</v>
      </c>
      <c r="W33" s="227">
        <v>32553094.02</v>
      </c>
      <c r="X33" s="226"/>
      <c r="Y33" s="227">
        <v>131444463.05</v>
      </c>
      <c r="Z33" s="100"/>
      <c r="AA33" s="23">
        <v>93343124.590000004</v>
      </c>
      <c r="AB33" s="23">
        <v>23961302.989349999</v>
      </c>
      <c r="AC33" s="104"/>
      <c r="AD33" s="23">
        <v>117304427.57934999</v>
      </c>
      <c r="AE33" s="100"/>
      <c r="AF33" s="105">
        <v>94936316.602220893</v>
      </c>
      <c r="AG33" s="103">
        <v>29872799.660863187</v>
      </c>
      <c r="AH33" s="104"/>
      <c r="AI33" s="105">
        <v>124809116.26308408</v>
      </c>
      <c r="AJ33" s="100"/>
      <c r="AK33" s="23">
        <v>94302177</v>
      </c>
      <c r="AL33" s="24">
        <v>30067274</v>
      </c>
      <c r="AM33" s="29"/>
      <c r="AN33" s="25">
        <v>124369451</v>
      </c>
      <c r="AO33" s="26"/>
      <c r="AP33" s="23">
        <v>90845672</v>
      </c>
      <c r="AQ33" s="24">
        <v>28719997</v>
      </c>
      <c r="AR33" s="29"/>
      <c r="AS33" s="25">
        <f t="shared" si="6"/>
        <v>119565669</v>
      </c>
      <c r="AT33" s="26"/>
      <c r="AU33" s="23">
        <v>88741766</v>
      </c>
      <c r="AV33" s="24">
        <v>28889217</v>
      </c>
      <c r="AW33" s="29"/>
      <c r="AX33" s="25">
        <f t="shared" si="7"/>
        <v>117630983</v>
      </c>
      <c r="AY33" s="26"/>
      <c r="AZ33" s="23">
        <v>90095967</v>
      </c>
      <c r="BA33" s="24">
        <f>6918503+21917741</f>
        <v>28836244</v>
      </c>
      <c r="BB33" s="29"/>
      <c r="BC33" s="25">
        <f t="shared" si="8"/>
        <v>118932211</v>
      </c>
      <c r="BD33" s="26"/>
      <c r="BE33" s="23">
        <v>89613147</v>
      </c>
      <c r="BF33" s="24">
        <v>27948007</v>
      </c>
      <c r="BG33" s="29"/>
      <c r="BH33" s="25">
        <v>117561154</v>
      </c>
      <c r="BI33" s="26"/>
      <c r="BJ33" s="23">
        <v>91536413</v>
      </c>
      <c r="BK33" s="24">
        <v>25463848</v>
      </c>
      <c r="BL33" s="29"/>
      <c r="BM33" s="25">
        <v>117000261</v>
      </c>
      <c r="BN33" s="26"/>
      <c r="BO33" s="23">
        <v>85844017</v>
      </c>
      <c r="BP33" s="24">
        <v>23806386</v>
      </c>
      <c r="BQ33" s="29"/>
      <c r="BR33" s="25">
        <v>109650403</v>
      </c>
      <c r="BS33" s="26"/>
      <c r="BT33" s="23">
        <v>92410741</v>
      </c>
      <c r="BU33" s="24">
        <v>20612812</v>
      </c>
      <c r="BV33" s="29"/>
      <c r="BW33" s="25">
        <v>113023553</v>
      </c>
      <c r="BX33" s="26"/>
      <c r="BY33" s="23">
        <v>89228709</v>
      </c>
      <c r="BZ33" s="24">
        <v>28387133</v>
      </c>
      <c r="CA33" s="29"/>
      <c r="CB33" s="25">
        <v>117615842</v>
      </c>
      <c r="CC33" s="26"/>
      <c r="CD33" s="23">
        <v>72647620</v>
      </c>
      <c r="CE33" s="24">
        <v>21849672</v>
      </c>
      <c r="CF33" s="25">
        <v>94497292</v>
      </c>
      <c r="CG33" s="26"/>
      <c r="CH33" s="23">
        <v>64119161.711199999</v>
      </c>
      <c r="CI33" s="24">
        <v>13058452.288800001</v>
      </c>
      <c r="CJ33" s="25">
        <v>77177614</v>
      </c>
    </row>
    <row r="34" spans="1:96" x14ac:dyDescent="0.25">
      <c r="A34" s="254" t="s">
        <v>35</v>
      </c>
      <c r="B34" s="302">
        <v>2428214</v>
      </c>
      <c r="C34" s="302">
        <v>1695408</v>
      </c>
      <c r="D34" s="302"/>
      <c r="E34" s="302">
        <v>4123622</v>
      </c>
      <c r="F34" s="295"/>
      <c r="G34" s="104">
        <v>2652565</v>
      </c>
      <c r="H34" s="286">
        <v>1625297</v>
      </c>
      <c r="I34" s="104"/>
      <c r="J34" s="131">
        <v>4277862</v>
      </c>
      <c r="K34" s="102"/>
      <c r="L34" s="240">
        <v>2414866</v>
      </c>
      <c r="M34" s="240">
        <v>1415651</v>
      </c>
      <c r="N34" s="240"/>
      <c r="O34" s="240">
        <v>3830517</v>
      </c>
      <c r="P34" s="102"/>
      <c r="Q34" s="240">
        <v>2474348</v>
      </c>
      <c r="R34" s="240">
        <v>1525051</v>
      </c>
      <c r="S34" s="240"/>
      <c r="T34" s="240">
        <v>3999399</v>
      </c>
      <c r="U34" s="102"/>
      <c r="V34" s="112">
        <v>2493122</v>
      </c>
      <c r="W34" s="104">
        <v>1679837</v>
      </c>
      <c r="X34" s="112"/>
      <c r="Y34" s="104">
        <v>4172959</v>
      </c>
      <c r="Z34" s="102"/>
      <c r="AA34" s="210">
        <v>2515024</v>
      </c>
      <c r="AB34" s="210">
        <v>1510999</v>
      </c>
      <c r="AC34" s="104"/>
      <c r="AD34" s="210">
        <v>4026023</v>
      </c>
      <c r="AE34" s="102"/>
      <c r="AF34" s="111">
        <v>2449819</v>
      </c>
      <c r="AG34" s="104">
        <v>1427987</v>
      </c>
      <c r="AH34" s="104"/>
      <c r="AI34" s="104">
        <v>3877806</v>
      </c>
      <c r="AJ34" s="102"/>
      <c r="AK34" s="28">
        <v>2467599</v>
      </c>
      <c r="AL34" s="29">
        <v>1369304</v>
      </c>
      <c r="AM34" s="29"/>
      <c r="AN34" s="29">
        <v>3836903</v>
      </c>
      <c r="AO34" s="30"/>
      <c r="AP34" s="28">
        <v>2524965</v>
      </c>
      <c r="AQ34" s="29">
        <v>1474681</v>
      </c>
      <c r="AR34" s="29"/>
      <c r="AS34" s="29">
        <f t="shared" si="6"/>
        <v>3999646</v>
      </c>
      <c r="AT34" s="30"/>
      <c r="AU34" s="28">
        <v>2480187</v>
      </c>
      <c r="AV34" s="29">
        <v>1506068</v>
      </c>
      <c r="AW34" s="29"/>
      <c r="AX34" s="29">
        <f t="shared" si="7"/>
        <v>3986255</v>
      </c>
      <c r="AY34" s="30"/>
      <c r="AZ34" s="28">
        <v>2676676</v>
      </c>
      <c r="BA34" s="29">
        <f>14151+1593587</f>
        <v>1607738</v>
      </c>
      <c r="BB34" s="29"/>
      <c r="BC34" s="29">
        <f t="shared" si="8"/>
        <v>4284414</v>
      </c>
      <c r="BD34" s="30"/>
      <c r="BE34" s="28">
        <v>2560388</v>
      </c>
      <c r="BF34" s="29">
        <v>1525822</v>
      </c>
      <c r="BG34" s="29"/>
      <c r="BH34" s="29">
        <v>4086210</v>
      </c>
      <c r="BI34" s="30"/>
      <c r="BJ34" s="28">
        <v>2699359</v>
      </c>
      <c r="BK34" s="29">
        <v>1634885</v>
      </c>
      <c r="BL34" s="29"/>
      <c r="BM34" s="29">
        <v>4334244</v>
      </c>
      <c r="BN34" s="30"/>
      <c r="BO34" s="28">
        <v>2656447</v>
      </c>
      <c r="BP34" s="29">
        <v>1560770</v>
      </c>
      <c r="BQ34" s="29"/>
      <c r="BR34" s="29">
        <v>4217217</v>
      </c>
      <c r="BS34" s="30"/>
      <c r="BT34" s="28">
        <v>2817841</v>
      </c>
      <c r="BU34" s="29">
        <v>1635180</v>
      </c>
      <c r="BV34" s="29"/>
      <c r="BW34" s="29">
        <v>4453021</v>
      </c>
      <c r="BX34" s="30"/>
      <c r="BY34" s="28">
        <v>2781227</v>
      </c>
      <c r="BZ34" s="29">
        <v>1602173</v>
      </c>
      <c r="CA34" s="29"/>
      <c r="CB34" s="29">
        <v>4383400</v>
      </c>
      <c r="CC34" s="30"/>
      <c r="CD34" s="28">
        <v>2883218</v>
      </c>
      <c r="CE34" s="29">
        <v>1712818</v>
      </c>
      <c r="CF34" s="29">
        <v>4596036</v>
      </c>
      <c r="CG34" s="30"/>
      <c r="CH34" s="28">
        <v>1656141</v>
      </c>
      <c r="CI34" s="29">
        <v>1553780</v>
      </c>
      <c r="CJ34" s="29">
        <v>3209921</v>
      </c>
    </row>
    <row r="35" spans="1:96" x14ac:dyDescent="0.25">
      <c r="A35" s="22" t="s">
        <v>9</v>
      </c>
      <c r="B35" s="227" t="s">
        <v>12</v>
      </c>
      <c r="C35" s="285" t="s">
        <v>12</v>
      </c>
      <c r="D35" s="227" t="s">
        <v>12</v>
      </c>
      <c r="E35" s="289" t="s">
        <v>12</v>
      </c>
      <c r="F35" s="294"/>
      <c r="G35" s="227" t="s">
        <v>12</v>
      </c>
      <c r="H35" s="285" t="s">
        <v>12</v>
      </c>
      <c r="I35" s="227" t="s">
        <v>12</v>
      </c>
      <c r="J35" s="289" t="s">
        <v>12</v>
      </c>
      <c r="K35" s="100"/>
      <c r="L35" s="237" t="s">
        <v>12</v>
      </c>
      <c r="M35" s="237" t="s">
        <v>12</v>
      </c>
      <c r="N35" s="237" t="s">
        <v>12</v>
      </c>
      <c r="O35" s="237" t="s">
        <v>12</v>
      </c>
      <c r="P35" s="100"/>
      <c r="Q35" s="237">
        <v>-2730.0029999999997</v>
      </c>
      <c r="R35" s="237">
        <v>-597</v>
      </c>
      <c r="S35" s="237"/>
      <c r="T35" s="237">
        <v>-3327.0029999999997</v>
      </c>
      <c r="U35" s="100"/>
      <c r="V35" s="99">
        <v>3589319.2849999997</v>
      </c>
      <c r="W35" s="99">
        <v>571703</v>
      </c>
      <c r="X35" s="103"/>
      <c r="Y35" s="103">
        <v>4161022.2849999997</v>
      </c>
      <c r="Z35" s="100"/>
      <c r="AA35" s="23">
        <v>9332133.8770000003</v>
      </c>
      <c r="AB35" s="23">
        <v>1664388.45</v>
      </c>
      <c r="AC35" s="104"/>
      <c r="AD35" s="23">
        <v>10996522.327</v>
      </c>
      <c r="AE35" s="100"/>
      <c r="AF35" s="105">
        <v>8664393.3340000007</v>
      </c>
      <c r="AG35" s="103">
        <v>1781586.6800000002</v>
      </c>
      <c r="AH35" s="104"/>
      <c r="AI35" s="105">
        <v>10445980.014</v>
      </c>
      <c r="AJ35" s="100"/>
      <c r="AK35" s="23">
        <v>8754100.4780000001</v>
      </c>
      <c r="AL35" s="24">
        <v>1629121.787</v>
      </c>
      <c r="AM35" s="29"/>
      <c r="AN35" s="25">
        <v>10383222.265000001</v>
      </c>
      <c r="AO35" s="26"/>
      <c r="AP35" s="23">
        <v>8770861</v>
      </c>
      <c r="AQ35" s="24">
        <v>1766326</v>
      </c>
      <c r="AR35" s="29"/>
      <c r="AS35" s="25">
        <f t="shared" si="6"/>
        <v>10537187</v>
      </c>
      <c r="AT35" s="26"/>
      <c r="AU35" s="23">
        <v>8624887.6909999996</v>
      </c>
      <c r="AV35" s="24">
        <v>1723822.5730000001</v>
      </c>
      <c r="AW35" s="29"/>
      <c r="AX35" s="25">
        <f t="shared" si="7"/>
        <v>10348710.264</v>
      </c>
      <c r="AY35" s="26"/>
      <c r="AZ35" s="23">
        <v>8966535</v>
      </c>
      <c r="BA35" s="24">
        <f>461114+1346220</f>
        <v>1807334</v>
      </c>
      <c r="BB35" s="29"/>
      <c r="BC35" s="25">
        <f t="shared" si="8"/>
        <v>10773869</v>
      </c>
      <c r="BD35" s="26"/>
      <c r="BE35" s="23">
        <v>8883831</v>
      </c>
      <c r="BF35" s="24">
        <v>1835788</v>
      </c>
      <c r="BG35" s="29"/>
      <c r="BH35" s="25">
        <v>10719619</v>
      </c>
      <c r="BI35" s="26"/>
      <c r="BJ35" s="23">
        <v>8128461</v>
      </c>
      <c r="BK35" s="24">
        <v>1770806</v>
      </c>
      <c r="BL35" s="29"/>
      <c r="BM35" s="25">
        <v>9899267</v>
      </c>
      <c r="BN35" s="26"/>
      <c r="BO35" s="23">
        <v>8883004.4000000004</v>
      </c>
      <c r="BP35" s="24">
        <v>1752242</v>
      </c>
      <c r="BQ35" s="29"/>
      <c r="BR35" s="25">
        <v>10635246.4</v>
      </c>
      <c r="BS35" s="26"/>
      <c r="BT35" s="23">
        <v>8579943.3900000006</v>
      </c>
      <c r="BU35" s="24">
        <v>1829048</v>
      </c>
      <c r="BV35" s="29"/>
      <c r="BW35" s="25">
        <v>10408991.390000001</v>
      </c>
      <c r="BX35" s="26"/>
      <c r="BY35" s="23">
        <v>8674102.7200000007</v>
      </c>
      <c r="BZ35" s="24">
        <v>1785503.48</v>
      </c>
      <c r="CA35" s="29"/>
      <c r="CB35" s="25">
        <v>10459606.200000001</v>
      </c>
      <c r="CC35" s="26"/>
      <c r="CD35" s="23">
        <v>11348769</v>
      </c>
      <c r="CE35" s="24">
        <v>2246842</v>
      </c>
      <c r="CF35" s="25">
        <v>13595611</v>
      </c>
      <c r="CG35" s="26"/>
      <c r="CH35" s="23">
        <v>2394180</v>
      </c>
      <c r="CI35" s="24">
        <v>783710</v>
      </c>
      <c r="CJ35" s="25">
        <v>3177890</v>
      </c>
    </row>
    <row r="36" spans="1:96" x14ac:dyDescent="0.25">
      <c r="A36" s="27" t="s">
        <v>10</v>
      </c>
      <c r="B36" s="112" t="s">
        <v>12</v>
      </c>
      <c r="C36" s="286" t="s">
        <v>12</v>
      </c>
      <c r="D36" s="104"/>
      <c r="E36" s="131" t="s">
        <v>12</v>
      </c>
      <c r="F36" s="294"/>
      <c r="G36" s="112" t="s">
        <v>12</v>
      </c>
      <c r="H36" s="286" t="s">
        <v>12</v>
      </c>
      <c r="I36" s="104"/>
      <c r="J36" s="131" t="s">
        <v>12</v>
      </c>
      <c r="K36" s="102"/>
      <c r="L36" s="240" t="s">
        <v>12</v>
      </c>
      <c r="M36" s="240" t="s">
        <v>12</v>
      </c>
      <c r="N36" s="240"/>
      <c r="O36" s="240" t="s">
        <v>12</v>
      </c>
      <c r="P36" s="102"/>
      <c r="Q36" s="240" t="s">
        <v>12</v>
      </c>
      <c r="R36" s="240" t="s">
        <v>12</v>
      </c>
      <c r="S36" s="240"/>
      <c r="T36" s="240" t="s">
        <v>12</v>
      </c>
      <c r="U36" s="102"/>
      <c r="V36" s="273">
        <v>1062283.67</v>
      </c>
      <c r="W36" s="273">
        <v>556448.24</v>
      </c>
      <c r="X36" s="275"/>
      <c r="Y36" s="275">
        <v>1618731.91</v>
      </c>
      <c r="Z36" s="102"/>
      <c r="AA36" s="210">
        <v>1445528</v>
      </c>
      <c r="AB36" s="210">
        <v>346101</v>
      </c>
      <c r="AC36" s="104"/>
      <c r="AD36" s="210">
        <v>1791629</v>
      </c>
      <c r="AE36" s="102"/>
      <c r="AF36" s="111">
        <v>1494467</v>
      </c>
      <c r="AG36" s="104">
        <v>484257</v>
      </c>
      <c r="AH36" s="104"/>
      <c r="AI36" s="104">
        <v>1978724</v>
      </c>
      <c r="AJ36" s="102"/>
      <c r="AK36" s="28">
        <v>1469415</v>
      </c>
      <c r="AL36" s="29">
        <v>478531</v>
      </c>
      <c r="AM36" s="29"/>
      <c r="AN36" s="29">
        <v>1947946</v>
      </c>
      <c r="AO36" s="30"/>
      <c r="AP36" s="28">
        <v>1448576</v>
      </c>
      <c r="AQ36" s="29">
        <v>224091</v>
      </c>
      <c r="AR36" s="29"/>
      <c r="AS36" s="29">
        <f t="shared" si="6"/>
        <v>1672667</v>
      </c>
      <c r="AT36" s="30"/>
      <c r="AU36" s="28">
        <v>1445269</v>
      </c>
      <c r="AV36" s="29">
        <v>468746</v>
      </c>
      <c r="AW36" s="29"/>
      <c r="AX36" s="29">
        <f t="shared" si="7"/>
        <v>1914015</v>
      </c>
      <c r="AY36" s="30"/>
      <c r="AZ36" s="28">
        <v>1471614</v>
      </c>
      <c r="BA36" s="29">
        <f>260011+267084</f>
        <v>527095</v>
      </c>
      <c r="BB36" s="29"/>
      <c r="BC36" s="29">
        <f t="shared" si="8"/>
        <v>1998709</v>
      </c>
      <c r="BD36" s="30"/>
      <c r="BE36" s="28">
        <v>1525171</v>
      </c>
      <c r="BF36" s="29">
        <v>504827</v>
      </c>
      <c r="BG36" s="29"/>
      <c r="BH36" s="29">
        <v>2029998</v>
      </c>
      <c r="BI36" s="30"/>
      <c r="BJ36" s="28">
        <v>1505172</v>
      </c>
      <c r="BK36" s="29">
        <v>473611</v>
      </c>
      <c r="BL36" s="29"/>
      <c r="BM36" s="29">
        <v>1978783</v>
      </c>
      <c r="BN36" s="30"/>
      <c r="BO36" s="28">
        <v>1500418</v>
      </c>
      <c r="BP36" s="29">
        <v>437782</v>
      </c>
      <c r="BQ36" s="29"/>
      <c r="BR36" s="29">
        <v>1938200</v>
      </c>
      <c r="BS36" s="30"/>
      <c r="BT36" s="28">
        <v>1521553</v>
      </c>
      <c r="BU36" s="29">
        <v>425133</v>
      </c>
      <c r="BV36" s="29"/>
      <c r="BW36" s="29">
        <v>1946686</v>
      </c>
      <c r="BX36" s="30"/>
      <c r="BY36" s="28">
        <v>1526950</v>
      </c>
      <c r="BZ36" s="29">
        <v>380310</v>
      </c>
      <c r="CA36" s="29"/>
      <c r="CB36" s="29">
        <v>1907260</v>
      </c>
      <c r="CC36" s="30"/>
      <c r="CD36" s="28">
        <v>1626912</v>
      </c>
      <c r="CE36" s="29">
        <v>303846</v>
      </c>
      <c r="CF36" s="29">
        <v>1930758</v>
      </c>
      <c r="CG36" s="30"/>
      <c r="CH36" s="28">
        <v>703792</v>
      </c>
      <c r="CI36" s="29">
        <v>42272</v>
      </c>
      <c r="CJ36" s="29">
        <v>746064</v>
      </c>
    </row>
    <row r="37" spans="1:96" ht="15.6" x14ac:dyDescent="0.25">
      <c r="A37" s="22" t="s">
        <v>26</v>
      </c>
      <c r="B37" s="228" t="s">
        <v>12</v>
      </c>
      <c r="C37" s="285" t="s">
        <v>12</v>
      </c>
      <c r="D37" s="227"/>
      <c r="E37" s="290" t="s">
        <v>12</v>
      </c>
      <c r="F37" s="294"/>
      <c r="G37" s="228" t="s">
        <v>12</v>
      </c>
      <c r="H37" s="285" t="s">
        <v>12</v>
      </c>
      <c r="I37" s="227"/>
      <c r="J37" s="290" t="s">
        <v>12</v>
      </c>
      <c r="K37" s="100"/>
      <c r="L37" s="237" t="s">
        <v>12</v>
      </c>
      <c r="M37" s="237" t="s">
        <v>12</v>
      </c>
      <c r="N37" s="237"/>
      <c r="O37" s="237" t="s">
        <v>12</v>
      </c>
      <c r="P37" s="100"/>
      <c r="Q37" s="237" t="s">
        <v>12</v>
      </c>
      <c r="R37" s="237" t="s">
        <v>12</v>
      </c>
      <c r="S37" s="237"/>
      <c r="T37" s="237" t="s">
        <v>12</v>
      </c>
      <c r="U37" s="100"/>
      <c r="V37" s="229" t="s">
        <v>12</v>
      </c>
      <c r="W37" s="229" t="s">
        <v>12</v>
      </c>
      <c r="X37" s="229"/>
      <c r="Y37" s="229" t="s">
        <v>12</v>
      </c>
      <c r="Z37" s="100"/>
      <c r="AA37" s="23" t="s">
        <v>12</v>
      </c>
      <c r="AB37" s="23" t="s">
        <v>12</v>
      </c>
      <c r="AC37" s="104"/>
      <c r="AD37" s="23" t="s">
        <v>12</v>
      </c>
      <c r="AE37" s="100"/>
      <c r="AF37" s="105">
        <v>-4690</v>
      </c>
      <c r="AG37" s="103">
        <v>0</v>
      </c>
      <c r="AH37" s="104"/>
      <c r="AI37" s="105">
        <v>-4690</v>
      </c>
      <c r="AJ37" s="100"/>
      <c r="AK37" s="23">
        <v>1917930</v>
      </c>
      <c r="AL37" s="24">
        <v>0</v>
      </c>
      <c r="AM37" s="29"/>
      <c r="AN37" s="25">
        <v>1917930</v>
      </c>
      <c r="AO37" s="26"/>
      <c r="AP37" s="23">
        <v>3641164</v>
      </c>
      <c r="AQ37" s="24">
        <v>762789</v>
      </c>
      <c r="AR37" s="29"/>
      <c r="AS37" s="25">
        <f t="shared" si="6"/>
        <v>4403953</v>
      </c>
      <c r="AT37" s="26"/>
      <c r="AU37" s="23">
        <v>3701336</v>
      </c>
      <c r="AV37" s="24">
        <v>845035</v>
      </c>
      <c r="AW37" s="29"/>
      <c r="AX37" s="25">
        <f t="shared" si="7"/>
        <v>4546371</v>
      </c>
      <c r="AY37" s="26"/>
      <c r="AZ37" s="23">
        <v>3762174</v>
      </c>
      <c r="BA37" s="24">
        <f>5142+840390</f>
        <v>845532</v>
      </c>
      <c r="BB37" s="29"/>
      <c r="BC37" s="25">
        <f t="shared" si="8"/>
        <v>4607706</v>
      </c>
      <c r="BD37" s="26"/>
      <c r="BE37" s="23">
        <v>3933415</v>
      </c>
      <c r="BF37" s="24">
        <v>782953</v>
      </c>
      <c r="BG37" s="29"/>
      <c r="BH37" s="25">
        <v>4716368</v>
      </c>
      <c r="BI37" s="26"/>
      <c r="BJ37" s="23">
        <v>3673049</v>
      </c>
      <c r="BK37" s="24">
        <v>771424</v>
      </c>
      <c r="BL37" s="29"/>
      <c r="BM37" s="25">
        <v>4444473</v>
      </c>
      <c r="BN37" s="26"/>
      <c r="BO37" s="23">
        <v>3688106</v>
      </c>
      <c r="BP37" s="24">
        <v>788043</v>
      </c>
      <c r="BQ37" s="29"/>
      <c r="BR37" s="25">
        <v>4476149</v>
      </c>
      <c r="BS37" s="26"/>
      <c r="BT37" s="23">
        <v>3716869</v>
      </c>
      <c r="BU37" s="24">
        <v>807414</v>
      </c>
      <c r="BV37" s="29"/>
      <c r="BW37" s="25">
        <v>4524283</v>
      </c>
      <c r="BX37" s="26"/>
      <c r="BY37" s="23">
        <v>3842526</v>
      </c>
      <c r="BZ37" s="24">
        <v>995852</v>
      </c>
      <c r="CA37" s="29"/>
      <c r="CB37" s="25">
        <v>4838378</v>
      </c>
      <c r="CC37" s="26"/>
      <c r="CD37" s="23">
        <v>4065802</v>
      </c>
      <c r="CE37" s="24">
        <v>902153</v>
      </c>
      <c r="CF37" s="25">
        <v>4967955</v>
      </c>
      <c r="CG37" s="26"/>
      <c r="CH37" s="23">
        <v>1810628</v>
      </c>
      <c r="CI37" s="24">
        <v>851514</v>
      </c>
      <c r="CJ37" s="25">
        <v>2662142</v>
      </c>
    </row>
    <row r="38" spans="1:96" ht="15.6" x14ac:dyDescent="0.25">
      <c r="A38" s="27" t="s">
        <v>11</v>
      </c>
      <c r="B38" s="112" t="s">
        <v>12</v>
      </c>
      <c r="C38" s="286" t="s">
        <v>12</v>
      </c>
      <c r="D38" s="104"/>
      <c r="E38" s="131" t="s">
        <v>12</v>
      </c>
      <c r="F38" s="294"/>
      <c r="G38" s="112" t="s">
        <v>12</v>
      </c>
      <c r="H38" s="286" t="s">
        <v>12</v>
      </c>
      <c r="I38" s="104"/>
      <c r="J38" s="131" t="s">
        <v>12</v>
      </c>
      <c r="K38" s="102"/>
      <c r="L38" s="240" t="s">
        <v>12</v>
      </c>
      <c r="M38" s="240" t="s">
        <v>12</v>
      </c>
      <c r="N38" s="240"/>
      <c r="O38" s="240" t="s">
        <v>12</v>
      </c>
      <c r="P38" s="102"/>
      <c r="Q38" s="240" t="s">
        <v>12</v>
      </c>
      <c r="R38" s="240" t="s">
        <v>12</v>
      </c>
      <c r="S38" s="240"/>
      <c r="T38" s="240" t="s">
        <v>12</v>
      </c>
      <c r="U38" s="102"/>
      <c r="V38" s="112" t="s">
        <v>12</v>
      </c>
      <c r="W38" s="112" t="s">
        <v>12</v>
      </c>
      <c r="X38" s="112"/>
      <c r="Y38" s="112" t="s">
        <v>12</v>
      </c>
      <c r="Z38" s="102"/>
      <c r="AA38" s="210" t="s">
        <v>12</v>
      </c>
      <c r="AB38" s="210" t="s">
        <v>12</v>
      </c>
      <c r="AC38" s="104"/>
      <c r="AD38" s="210" t="s">
        <v>12</v>
      </c>
      <c r="AE38" s="102"/>
      <c r="AF38" s="104" t="s">
        <v>12</v>
      </c>
      <c r="AG38" s="104" t="s">
        <v>12</v>
      </c>
      <c r="AH38" s="104"/>
      <c r="AI38" s="104" t="s">
        <v>12</v>
      </c>
      <c r="AJ38" s="102"/>
      <c r="AK38" s="28" t="s">
        <v>12</v>
      </c>
      <c r="AL38" s="29" t="s">
        <v>12</v>
      </c>
      <c r="AM38" s="29"/>
      <c r="AN38" s="29" t="s">
        <v>12</v>
      </c>
      <c r="AO38" s="30"/>
      <c r="AP38" s="28" t="s">
        <v>12</v>
      </c>
      <c r="AQ38" s="29" t="s">
        <v>12</v>
      </c>
      <c r="AR38" s="29"/>
      <c r="AS38" s="29" t="s">
        <v>12</v>
      </c>
      <c r="AT38" s="30"/>
      <c r="AU38" s="28">
        <v>592085</v>
      </c>
      <c r="AV38" s="29">
        <v>14994</v>
      </c>
      <c r="AW38" s="29"/>
      <c r="AX38" s="29">
        <f t="shared" si="7"/>
        <v>607079</v>
      </c>
      <c r="AY38" s="30"/>
      <c r="AZ38" s="28">
        <v>380347</v>
      </c>
      <c r="BA38" s="29">
        <f>197+16623</f>
        <v>16820</v>
      </c>
      <c r="BB38" s="29"/>
      <c r="BC38" s="29">
        <f t="shared" si="8"/>
        <v>397167</v>
      </c>
      <c r="BD38" s="30"/>
      <c r="BE38" s="28">
        <v>381477</v>
      </c>
      <c r="BF38" s="29">
        <v>20727</v>
      </c>
      <c r="BG38" s="29"/>
      <c r="BH38" s="29">
        <v>402204</v>
      </c>
      <c r="BI38" s="30"/>
      <c r="BJ38" s="28">
        <v>384210</v>
      </c>
      <c r="BK38" s="29">
        <v>12201</v>
      </c>
      <c r="BL38" s="29"/>
      <c r="BM38" s="29">
        <v>396411</v>
      </c>
      <c r="BN38" s="30"/>
      <c r="BO38" s="28">
        <v>377586</v>
      </c>
      <c r="BP38" s="29">
        <v>15939</v>
      </c>
      <c r="BQ38" s="29"/>
      <c r="BR38" s="29">
        <v>393525</v>
      </c>
      <c r="BS38" s="30"/>
      <c r="BT38" s="28">
        <v>377173</v>
      </c>
      <c r="BU38" s="29">
        <v>16454</v>
      </c>
      <c r="BV38" s="29"/>
      <c r="BW38" s="29">
        <v>393627</v>
      </c>
      <c r="BX38" s="30"/>
      <c r="BY38" s="28">
        <v>419476</v>
      </c>
      <c r="BZ38" s="29">
        <v>18401</v>
      </c>
      <c r="CA38" s="29"/>
      <c r="CB38" s="29">
        <v>437877</v>
      </c>
      <c r="CC38" s="30"/>
      <c r="CD38" s="28">
        <v>387700</v>
      </c>
      <c r="CE38" s="29">
        <v>18028</v>
      </c>
      <c r="CF38" s="29">
        <v>405728</v>
      </c>
      <c r="CG38" s="30"/>
      <c r="CH38" s="28">
        <v>120674</v>
      </c>
      <c r="CI38" s="29">
        <v>11411</v>
      </c>
      <c r="CJ38" s="29">
        <v>132085</v>
      </c>
    </row>
    <row r="39" spans="1:96" ht="15.6" x14ac:dyDescent="0.25">
      <c r="A39" s="22" t="s">
        <v>13</v>
      </c>
      <c r="B39" s="230" t="s">
        <v>12</v>
      </c>
      <c r="C39" s="285" t="s">
        <v>12</v>
      </c>
      <c r="D39" s="227"/>
      <c r="E39" s="290" t="s">
        <v>12</v>
      </c>
      <c r="F39" s="294"/>
      <c r="G39" s="230" t="s">
        <v>12</v>
      </c>
      <c r="H39" s="285" t="s">
        <v>12</v>
      </c>
      <c r="I39" s="227"/>
      <c r="J39" s="290" t="s">
        <v>12</v>
      </c>
      <c r="K39" s="100"/>
      <c r="L39" s="237" t="s">
        <v>12</v>
      </c>
      <c r="M39" s="237" t="s">
        <v>12</v>
      </c>
      <c r="N39" s="237"/>
      <c r="O39" s="237" t="s">
        <v>12</v>
      </c>
      <c r="P39" s="100"/>
      <c r="Q39" s="237" t="s">
        <v>12</v>
      </c>
      <c r="R39" s="237" t="s">
        <v>12</v>
      </c>
      <c r="S39" s="237"/>
      <c r="T39" s="237" t="s">
        <v>12</v>
      </c>
      <c r="U39" s="100"/>
      <c r="V39" s="229" t="s">
        <v>12</v>
      </c>
      <c r="W39" s="229" t="s">
        <v>12</v>
      </c>
      <c r="X39" s="229"/>
      <c r="Y39" s="229" t="s">
        <v>12</v>
      </c>
      <c r="Z39" s="100"/>
      <c r="AA39" s="23" t="s">
        <v>12</v>
      </c>
      <c r="AB39" s="23" t="s">
        <v>12</v>
      </c>
      <c r="AC39" s="104"/>
      <c r="AD39" s="23" t="s">
        <v>12</v>
      </c>
      <c r="AE39" s="100"/>
      <c r="AF39" s="103" t="s">
        <v>12</v>
      </c>
      <c r="AG39" s="103" t="s">
        <v>12</v>
      </c>
      <c r="AH39" s="104"/>
      <c r="AI39" s="105" t="s">
        <v>12</v>
      </c>
      <c r="AJ39" s="100"/>
      <c r="AK39" s="23" t="s">
        <v>12</v>
      </c>
      <c r="AL39" s="24" t="s">
        <v>12</v>
      </c>
      <c r="AM39" s="29"/>
      <c r="AN39" s="25" t="s">
        <v>12</v>
      </c>
      <c r="AO39" s="26"/>
      <c r="AP39" s="23" t="s">
        <v>12</v>
      </c>
      <c r="AQ39" s="24" t="s">
        <v>12</v>
      </c>
      <c r="AR39" s="29"/>
      <c r="AS39" s="25" t="s">
        <v>12</v>
      </c>
      <c r="AT39" s="26"/>
      <c r="AU39" s="23" t="s">
        <v>12</v>
      </c>
      <c r="AV39" s="24" t="s">
        <v>12</v>
      </c>
      <c r="AW39" s="29"/>
      <c r="AX39" s="25" t="s">
        <v>12</v>
      </c>
      <c r="AY39" s="26"/>
      <c r="AZ39" s="23" t="s">
        <v>12</v>
      </c>
      <c r="BA39" s="24" t="s">
        <v>12</v>
      </c>
      <c r="BB39" s="29"/>
      <c r="BC39" s="25" t="s">
        <v>12</v>
      </c>
      <c r="BD39" s="26"/>
      <c r="BE39" s="23" t="s">
        <v>12</v>
      </c>
      <c r="BF39" s="24" t="s">
        <v>12</v>
      </c>
      <c r="BG39" s="29"/>
      <c r="BH39" s="25" t="s">
        <v>12</v>
      </c>
      <c r="BI39" s="26"/>
      <c r="BJ39" s="23">
        <v>300266</v>
      </c>
      <c r="BK39" s="24">
        <v>0</v>
      </c>
      <c r="BL39" s="29"/>
      <c r="BM39" s="25">
        <v>300266</v>
      </c>
      <c r="BN39" s="26"/>
      <c r="BO39" s="23">
        <v>615809.5</v>
      </c>
      <c r="BP39" s="24">
        <v>1614834</v>
      </c>
      <c r="BQ39" s="29"/>
      <c r="BR39" s="25">
        <v>2230643.5</v>
      </c>
      <c r="BS39" s="26"/>
      <c r="BT39" s="23">
        <v>691287</v>
      </c>
      <c r="BU39" s="24">
        <v>1919196</v>
      </c>
      <c r="BV39" s="29"/>
      <c r="BW39" s="25">
        <v>2610483</v>
      </c>
      <c r="BX39" s="26"/>
      <c r="BY39" s="23">
        <v>654023</v>
      </c>
      <c r="BZ39" s="24">
        <v>1534367</v>
      </c>
      <c r="CA39" s="29"/>
      <c r="CB39" s="25">
        <v>2188390</v>
      </c>
      <c r="CC39" s="26"/>
      <c r="CD39" s="23">
        <v>715735</v>
      </c>
      <c r="CE39" s="24">
        <v>1875437</v>
      </c>
      <c r="CF39" s="25">
        <v>2591172</v>
      </c>
      <c r="CG39" s="26"/>
      <c r="CH39" s="23">
        <v>401996</v>
      </c>
      <c r="CI39" s="24">
        <v>1786307</v>
      </c>
      <c r="CJ39" s="25">
        <v>2188303</v>
      </c>
    </row>
    <row r="40" spans="1:96" ht="15.6" x14ac:dyDescent="0.25">
      <c r="A40" s="27" t="s">
        <v>14</v>
      </c>
      <c r="B40" s="112" t="s">
        <v>12</v>
      </c>
      <c r="C40" s="286" t="s">
        <v>12</v>
      </c>
      <c r="D40" s="104"/>
      <c r="E40" s="131" t="s">
        <v>12</v>
      </c>
      <c r="F40" s="294"/>
      <c r="G40" s="112" t="s">
        <v>12</v>
      </c>
      <c r="H40" s="286" t="s">
        <v>12</v>
      </c>
      <c r="I40" s="104"/>
      <c r="J40" s="131" t="s">
        <v>12</v>
      </c>
      <c r="K40" s="102"/>
      <c r="L40" s="240" t="s">
        <v>12</v>
      </c>
      <c r="M40" s="240" t="s">
        <v>12</v>
      </c>
      <c r="N40" s="240"/>
      <c r="O40" s="240" t="s">
        <v>12</v>
      </c>
      <c r="P40" s="102"/>
      <c r="Q40" s="240" t="s">
        <v>12</v>
      </c>
      <c r="R40" s="240" t="s">
        <v>12</v>
      </c>
      <c r="S40" s="240"/>
      <c r="T40" s="240" t="s">
        <v>12</v>
      </c>
      <c r="U40" s="102"/>
      <c r="V40" s="112" t="s">
        <v>12</v>
      </c>
      <c r="W40" s="112" t="s">
        <v>12</v>
      </c>
      <c r="X40" s="112"/>
      <c r="Y40" s="112" t="s">
        <v>12</v>
      </c>
      <c r="Z40" s="102"/>
      <c r="AA40" s="210" t="s">
        <v>12</v>
      </c>
      <c r="AB40" s="210" t="s">
        <v>12</v>
      </c>
      <c r="AC40" s="104"/>
      <c r="AD40" s="210" t="s">
        <v>12</v>
      </c>
      <c r="AE40" s="102"/>
      <c r="AF40" s="104" t="s">
        <v>12</v>
      </c>
      <c r="AG40" s="104" t="s">
        <v>12</v>
      </c>
      <c r="AH40" s="104"/>
      <c r="AI40" s="104" t="s">
        <v>12</v>
      </c>
      <c r="AJ40" s="102"/>
      <c r="AK40" s="28" t="s">
        <v>12</v>
      </c>
      <c r="AL40" s="29" t="s">
        <v>12</v>
      </c>
      <c r="AM40" s="29"/>
      <c r="AN40" s="29" t="s">
        <v>12</v>
      </c>
      <c r="AO40" s="30"/>
      <c r="AP40" s="28" t="s">
        <v>12</v>
      </c>
      <c r="AQ40" s="29" t="s">
        <v>12</v>
      </c>
      <c r="AR40" s="29"/>
      <c r="AS40" s="29" t="s">
        <v>12</v>
      </c>
      <c r="AT40" s="30"/>
      <c r="AU40" s="28" t="s">
        <v>12</v>
      </c>
      <c r="AV40" s="29" t="s">
        <v>12</v>
      </c>
      <c r="AW40" s="29"/>
      <c r="AX40" s="29" t="s">
        <v>12</v>
      </c>
      <c r="AY40" s="30"/>
      <c r="AZ40" s="28">
        <v>122059</v>
      </c>
      <c r="BA40" s="29">
        <v>1035</v>
      </c>
      <c r="BB40" s="29"/>
      <c r="BC40" s="29">
        <f>AZ40+BA40</f>
        <v>123094</v>
      </c>
      <c r="BD40" s="30"/>
      <c r="BE40" s="28">
        <v>2304394</v>
      </c>
      <c r="BF40" s="29">
        <v>492381</v>
      </c>
      <c r="BG40" s="29"/>
      <c r="BH40" s="29">
        <v>2796775</v>
      </c>
      <c r="BI40" s="30"/>
      <c r="BJ40" s="28">
        <v>1636701</v>
      </c>
      <c r="BK40" s="29">
        <v>519913</v>
      </c>
      <c r="BL40" s="29"/>
      <c r="BM40" s="29">
        <v>2156614</v>
      </c>
      <c r="BN40" s="30"/>
      <c r="BO40" s="28">
        <v>1744465</v>
      </c>
      <c r="BP40" s="29">
        <v>689157</v>
      </c>
      <c r="BQ40" s="29"/>
      <c r="BR40" s="29">
        <v>2433622</v>
      </c>
      <c r="BS40" s="30"/>
      <c r="BT40" s="28">
        <v>1569387</v>
      </c>
      <c r="BU40" s="29">
        <v>372514</v>
      </c>
      <c r="BV40" s="29"/>
      <c r="BW40" s="29">
        <v>1941901</v>
      </c>
      <c r="BX40" s="30"/>
      <c r="BY40" s="28">
        <v>1814033</v>
      </c>
      <c r="BZ40" s="29">
        <v>457001</v>
      </c>
      <c r="CA40" s="29"/>
      <c r="CB40" s="29">
        <v>2271034</v>
      </c>
      <c r="CC40" s="30"/>
      <c r="CD40" s="28">
        <v>1215634</v>
      </c>
      <c r="CE40" s="29">
        <v>377224</v>
      </c>
      <c r="CF40" s="29">
        <v>1592858</v>
      </c>
      <c r="CG40" s="30"/>
      <c r="CH40" s="28">
        <v>96676</v>
      </c>
      <c r="CI40" s="29">
        <v>145541</v>
      </c>
      <c r="CJ40" s="29">
        <v>242217</v>
      </c>
    </row>
    <row r="41" spans="1:96" x14ac:dyDescent="0.25">
      <c r="A41" s="22" t="s">
        <v>15</v>
      </c>
      <c r="B41" s="237">
        <v>2336014</v>
      </c>
      <c r="C41" s="237">
        <v>-625</v>
      </c>
      <c r="D41" s="237"/>
      <c r="E41" s="237">
        <v>2335389</v>
      </c>
      <c r="F41" s="294"/>
      <c r="G41" s="227">
        <v>2144600</v>
      </c>
      <c r="H41" s="285">
        <v>-1295</v>
      </c>
      <c r="I41" s="227"/>
      <c r="J41" s="288">
        <v>2143305</v>
      </c>
      <c r="K41" s="100"/>
      <c r="L41" s="237">
        <v>2153792</v>
      </c>
      <c r="M41" s="237">
        <v>157623</v>
      </c>
      <c r="N41" s="237"/>
      <c r="O41" s="237">
        <v>2311415</v>
      </c>
      <c r="P41" s="100"/>
      <c r="Q41" s="237">
        <v>0</v>
      </c>
      <c r="R41" s="237">
        <v>0</v>
      </c>
      <c r="S41" s="237"/>
      <c r="T41" s="237">
        <v>0</v>
      </c>
      <c r="U41" s="100"/>
      <c r="V41" s="226">
        <v>1905232</v>
      </c>
      <c r="W41" s="227">
        <v>325341</v>
      </c>
      <c r="X41" s="226"/>
      <c r="Y41" s="227">
        <v>2230573</v>
      </c>
      <c r="Z41" s="100"/>
      <c r="AA41" s="23">
        <v>1900613</v>
      </c>
      <c r="AB41" s="23">
        <v>322431</v>
      </c>
      <c r="AC41" s="104"/>
      <c r="AD41" s="23">
        <v>2223044</v>
      </c>
      <c r="AE41" s="100"/>
      <c r="AF41" s="105">
        <v>1862518</v>
      </c>
      <c r="AG41" s="103">
        <v>312684</v>
      </c>
      <c r="AH41" s="104"/>
      <c r="AI41" s="105">
        <v>2175202</v>
      </c>
      <c r="AJ41" s="100"/>
      <c r="AK41" s="23">
        <v>1582339</v>
      </c>
      <c r="AL41" s="24">
        <v>288006</v>
      </c>
      <c r="AM41" s="29"/>
      <c r="AN41" s="25">
        <v>1870345</v>
      </c>
      <c r="AO41" s="26"/>
      <c r="AP41" s="23">
        <v>1949129</v>
      </c>
      <c r="AQ41" s="24">
        <v>298881</v>
      </c>
      <c r="AR41" s="29"/>
      <c r="AS41" s="25">
        <f>AP41+AQ41</f>
        <v>2248010</v>
      </c>
      <c r="AT41" s="26"/>
      <c r="AU41" s="23">
        <v>1977947</v>
      </c>
      <c r="AV41" s="24">
        <v>298765</v>
      </c>
      <c r="AW41" s="29"/>
      <c r="AX41" s="25">
        <f>AU41+AV41</f>
        <v>2276712</v>
      </c>
      <c r="AY41" s="26"/>
      <c r="AZ41" s="23">
        <v>2059982</v>
      </c>
      <c r="BA41" s="24">
        <f>10228+301947</f>
        <v>312175</v>
      </c>
      <c r="BB41" s="29"/>
      <c r="BC41" s="25">
        <f>AZ41+BA41</f>
        <v>2372157</v>
      </c>
      <c r="BD41" s="26"/>
      <c r="BE41" s="23">
        <v>1844283</v>
      </c>
      <c r="BF41" s="24">
        <v>317703</v>
      </c>
      <c r="BG41" s="29"/>
      <c r="BH41" s="25">
        <v>2161986</v>
      </c>
      <c r="BI41" s="26"/>
      <c r="BJ41" s="23">
        <v>1907752</v>
      </c>
      <c r="BK41" s="24">
        <v>299345</v>
      </c>
      <c r="BL41" s="29"/>
      <c r="BM41" s="25">
        <v>2207097</v>
      </c>
      <c r="BN41" s="26"/>
      <c r="BO41" s="23">
        <v>1409771</v>
      </c>
      <c r="BP41" s="24">
        <v>259190</v>
      </c>
      <c r="BQ41" s="29"/>
      <c r="BR41" s="25">
        <v>1668961</v>
      </c>
      <c r="BS41" s="26"/>
      <c r="BT41" s="23">
        <v>2184832</v>
      </c>
      <c r="BU41" s="24">
        <v>299990</v>
      </c>
      <c r="BV41" s="29"/>
      <c r="BW41" s="25">
        <v>2484822</v>
      </c>
      <c r="BX41" s="26"/>
      <c r="BY41" s="23">
        <v>2013729</v>
      </c>
      <c r="BZ41" s="24">
        <v>238419</v>
      </c>
      <c r="CA41" s="29"/>
      <c r="CB41" s="25">
        <v>2252148</v>
      </c>
      <c r="CC41" s="26"/>
      <c r="CD41" s="23">
        <v>2449172</v>
      </c>
      <c r="CE41" s="24">
        <v>0</v>
      </c>
      <c r="CF41" s="25">
        <v>2449172</v>
      </c>
      <c r="CG41" s="26"/>
      <c r="CH41" s="23">
        <v>1828326</v>
      </c>
      <c r="CI41" s="24">
        <v>241065</v>
      </c>
      <c r="CJ41" s="25">
        <v>2069391</v>
      </c>
    </row>
    <row r="42" spans="1:96" ht="15.6" x14ac:dyDescent="0.25">
      <c r="A42" s="27" t="s">
        <v>16</v>
      </c>
      <c r="B42" s="112" t="s">
        <v>12</v>
      </c>
      <c r="C42" s="286" t="s">
        <v>12</v>
      </c>
      <c r="D42" s="104"/>
      <c r="E42" s="131" t="s">
        <v>12</v>
      </c>
      <c r="F42" s="294"/>
      <c r="G42" s="112" t="s">
        <v>12</v>
      </c>
      <c r="H42" s="286" t="s">
        <v>12</v>
      </c>
      <c r="I42" s="104"/>
      <c r="J42" s="131" t="s">
        <v>12</v>
      </c>
      <c r="K42" s="102"/>
      <c r="L42" s="240" t="s">
        <v>12</v>
      </c>
      <c r="M42" s="240" t="s">
        <v>12</v>
      </c>
      <c r="N42" s="240"/>
      <c r="O42" s="240" t="s">
        <v>12</v>
      </c>
      <c r="P42" s="102"/>
      <c r="Q42" s="240" t="s">
        <v>12</v>
      </c>
      <c r="R42" s="240" t="s">
        <v>12</v>
      </c>
      <c r="S42" s="240"/>
      <c r="T42" s="240" t="s">
        <v>12</v>
      </c>
      <c r="U42" s="102"/>
      <c r="V42" s="112" t="s">
        <v>12</v>
      </c>
      <c r="W42" s="104" t="s">
        <v>12</v>
      </c>
      <c r="X42" s="104"/>
      <c r="Y42" s="104" t="s">
        <v>12</v>
      </c>
      <c r="Z42" s="102"/>
      <c r="AA42" s="210" t="s">
        <v>12</v>
      </c>
      <c r="AB42" s="210" t="s">
        <v>12</v>
      </c>
      <c r="AC42" s="104"/>
      <c r="AD42" s="210" t="s">
        <v>12</v>
      </c>
      <c r="AE42" s="102"/>
      <c r="AF42" s="112" t="s">
        <v>12</v>
      </c>
      <c r="AG42" s="104" t="s">
        <v>12</v>
      </c>
      <c r="AH42" s="104"/>
      <c r="AI42" s="104" t="s">
        <v>12</v>
      </c>
      <c r="AJ42" s="102"/>
      <c r="AK42" s="28" t="s">
        <v>12</v>
      </c>
      <c r="AL42" s="29" t="s">
        <v>12</v>
      </c>
      <c r="AM42" s="29"/>
      <c r="AN42" s="29" t="s">
        <v>12</v>
      </c>
      <c r="AO42" s="30"/>
      <c r="AP42" s="28" t="s">
        <v>12</v>
      </c>
      <c r="AQ42" s="29" t="s">
        <v>12</v>
      </c>
      <c r="AR42" s="29"/>
      <c r="AS42" s="29" t="s">
        <v>12</v>
      </c>
      <c r="AT42" s="30"/>
      <c r="AU42" s="28" t="s">
        <v>12</v>
      </c>
      <c r="AV42" s="29" t="s">
        <v>12</v>
      </c>
      <c r="AW42" s="29"/>
      <c r="AX42" s="29" t="s">
        <v>12</v>
      </c>
      <c r="AY42" s="30"/>
      <c r="AZ42" s="28" t="s">
        <v>12</v>
      </c>
      <c r="BA42" s="29" t="s">
        <v>12</v>
      </c>
      <c r="BB42" s="29"/>
      <c r="BC42" s="29" t="s">
        <v>12</v>
      </c>
      <c r="BD42" s="30"/>
      <c r="BE42" s="28" t="s">
        <v>12</v>
      </c>
      <c r="BF42" s="29" t="s">
        <v>12</v>
      </c>
      <c r="BG42" s="29"/>
      <c r="BH42" s="29" t="s">
        <v>12</v>
      </c>
      <c r="BI42" s="30"/>
      <c r="BJ42" s="28" t="s">
        <v>12</v>
      </c>
      <c r="BK42" s="29" t="s">
        <v>12</v>
      </c>
      <c r="BL42" s="29"/>
      <c r="BM42" s="29" t="s">
        <v>12</v>
      </c>
      <c r="BN42" s="30"/>
      <c r="BO42" s="28">
        <v>726278</v>
      </c>
      <c r="BP42" s="29">
        <v>75520</v>
      </c>
      <c r="BQ42" s="29"/>
      <c r="BR42" s="29">
        <v>801798</v>
      </c>
      <c r="BS42" s="30"/>
      <c r="BT42" s="28">
        <v>48596</v>
      </c>
      <c r="BU42" s="29">
        <v>6354</v>
      </c>
      <c r="BV42" s="29"/>
      <c r="BW42" s="29">
        <v>54950</v>
      </c>
      <c r="BX42" s="30"/>
      <c r="BY42" s="28">
        <v>673542</v>
      </c>
      <c r="BZ42" s="29">
        <v>65017</v>
      </c>
      <c r="CA42" s="29"/>
      <c r="CB42" s="29">
        <v>738559</v>
      </c>
      <c r="CC42" s="30"/>
      <c r="CD42" s="28">
        <v>754327</v>
      </c>
      <c r="CE42" s="29">
        <v>1470</v>
      </c>
      <c r="CF42" s="29">
        <v>755797</v>
      </c>
      <c r="CG42" s="30"/>
      <c r="CH42" s="28">
        <v>658187</v>
      </c>
      <c r="CI42" s="29">
        <v>82112</v>
      </c>
      <c r="CJ42" s="29">
        <v>740299</v>
      </c>
    </row>
    <row r="43" spans="1:96" ht="15.6" x14ac:dyDescent="0.25">
      <c r="A43" s="22" t="s">
        <v>17</v>
      </c>
      <c r="B43" s="230" t="s">
        <v>12</v>
      </c>
      <c r="C43" s="285" t="s">
        <v>12</v>
      </c>
      <c r="D43" s="227"/>
      <c r="E43" s="290" t="s">
        <v>12</v>
      </c>
      <c r="F43" s="294"/>
      <c r="G43" s="230" t="s">
        <v>12</v>
      </c>
      <c r="H43" s="285" t="s">
        <v>12</v>
      </c>
      <c r="I43" s="227"/>
      <c r="J43" s="290" t="s">
        <v>12</v>
      </c>
      <c r="K43" s="100"/>
      <c r="L43" s="237" t="s">
        <v>12</v>
      </c>
      <c r="M43" s="237" t="s">
        <v>12</v>
      </c>
      <c r="N43" s="237"/>
      <c r="O43" s="237" t="s">
        <v>12</v>
      </c>
      <c r="P43" s="100"/>
      <c r="Q43" s="237" t="s">
        <v>12</v>
      </c>
      <c r="R43" s="237" t="s">
        <v>12</v>
      </c>
      <c r="S43" s="237"/>
      <c r="T43" s="237" t="s">
        <v>12</v>
      </c>
      <c r="U43" s="100"/>
      <c r="V43" s="229" t="s">
        <v>12</v>
      </c>
      <c r="W43" s="227" t="s">
        <v>12</v>
      </c>
      <c r="X43" s="230"/>
      <c r="Y43" s="227" t="s">
        <v>12</v>
      </c>
      <c r="Z43" s="100"/>
      <c r="AA43" s="23" t="s">
        <v>12</v>
      </c>
      <c r="AB43" s="23" t="s">
        <v>12</v>
      </c>
      <c r="AC43" s="104"/>
      <c r="AD43" s="23" t="s">
        <v>12</v>
      </c>
      <c r="AE43" s="100"/>
      <c r="AF43" s="105" t="s">
        <v>12</v>
      </c>
      <c r="AG43" s="103" t="s">
        <v>12</v>
      </c>
      <c r="AH43" s="104"/>
      <c r="AI43" s="105" t="s">
        <v>12</v>
      </c>
      <c r="AJ43" s="100"/>
      <c r="AK43" s="23" t="s">
        <v>12</v>
      </c>
      <c r="AL43" s="24" t="s">
        <v>12</v>
      </c>
      <c r="AM43" s="29"/>
      <c r="AN43" s="25" t="s">
        <v>12</v>
      </c>
      <c r="AO43" s="26"/>
      <c r="AP43" s="23" t="s">
        <v>12</v>
      </c>
      <c r="AQ43" s="24" t="s">
        <v>12</v>
      </c>
      <c r="AR43" s="29"/>
      <c r="AS43" s="25" t="s">
        <v>12</v>
      </c>
      <c r="AT43" s="26"/>
      <c r="AU43" s="23" t="s">
        <v>12</v>
      </c>
      <c r="AV43" s="24" t="s">
        <v>12</v>
      </c>
      <c r="AW43" s="29"/>
      <c r="AX43" s="25" t="s">
        <v>12</v>
      </c>
      <c r="AY43" s="26"/>
      <c r="AZ43" s="23" t="s">
        <v>12</v>
      </c>
      <c r="BA43" s="24" t="s">
        <v>12</v>
      </c>
      <c r="BB43" s="29"/>
      <c r="BC43" s="25" t="s">
        <v>12</v>
      </c>
      <c r="BD43" s="26"/>
      <c r="BE43" s="23" t="s">
        <v>12</v>
      </c>
      <c r="BF43" s="24" t="s">
        <v>12</v>
      </c>
      <c r="BG43" s="29"/>
      <c r="BH43" s="25" t="s">
        <v>12</v>
      </c>
      <c r="BI43" s="26"/>
      <c r="BJ43" s="23" t="s">
        <v>12</v>
      </c>
      <c r="BK43" s="24" t="s">
        <v>12</v>
      </c>
      <c r="BL43" s="29"/>
      <c r="BM43" s="25" t="s">
        <v>12</v>
      </c>
      <c r="BN43" s="26"/>
      <c r="BO43" s="23" t="s">
        <v>12</v>
      </c>
      <c r="BP43" s="24" t="s">
        <v>12</v>
      </c>
      <c r="BQ43" s="29"/>
      <c r="BR43" s="25" t="s">
        <v>12</v>
      </c>
      <c r="BS43" s="26"/>
      <c r="BT43" s="23" t="s">
        <v>12</v>
      </c>
      <c r="BU43" s="24" t="s">
        <v>12</v>
      </c>
      <c r="BV43" s="29"/>
      <c r="BW43" s="25" t="s">
        <v>12</v>
      </c>
      <c r="BX43" s="26"/>
      <c r="BY43" s="23">
        <v>416729</v>
      </c>
      <c r="BZ43" s="24">
        <v>104357</v>
      </c>
      <c r="CA43" s="29"/>
      <c r="CB43" s="25">
        <v>521086</v>
      </c>
      <c r="CC43" s="26"/>
      <c r="CD43" s="23">
        <v>486111</v>
      </c>
      <c r="CE43" s="24">
        <v>129460</v>
      </c>
      <c r="CF43" s="25">
        <v>615571</v>
      </c>
      <c r="CG43" s="26"/>
      <c r="CH43" s="23">
        <v>282061</v>
      </c>
      <c r="CI43" s="24">
        <v>123727</v>
      </c>
      <c r="CJ43" s="25">
        <v>405788</v>
      </c>
    </row>
    <row r="44" spans="1:96" x14ac:dyDescent="0.25">
      <c r="A44" s="32" t="s">
        <v>4</v>
      </c>
      <c r="B44" s="241">
        <v>222536076.361</v>
      </c>
      <c r="C44" s="241">
        <v>119356679.44</v>
      </c>
      <c r="D44" s="241"/>
      <c r="E44" s="241">
        <v>341892755.801</v>
      </c>
      <c r="F44" s="296"/>
      <c r="G44" s="231">
        <v>232549874.09899998</v>
      </c>
      <c r="H44" s="287">
        <v>120158220.55499999</v>
      </c>
      <c r="I44" s="292"/>
      <c r="J44" s="291">
        <v>352708094.65400004</v>
      </c>
      <c r="K44" s="107"/>
      <c r="L44" s="241">
        <v>229603928.63</v>
      </c>
      <c r="M44" s="241">
        <v>120779457.41</v>
      </c>
      <c r="N44" s="241"/>
      <c r="O44" s="241">
        <v>350383386.03999996</v>
      </c>
      <c r="P44" s="107"/>
      <c r="Q44" s="241">
        <v>220869899.75659999</v>
      </c>
      <c r="R44" s="241">
        <v>126977495.69700001</v>
      </c>
      <c r="S44" s="241"/>
      <c r="T44" s="241">
        <v>347847395.45359999</v>
      </c>
      <c r="U44" s="107"/>
      <c r="V44" s="231">
        <v>223035261.62199998</v>
      </c>
      <c r="W44" s="231">
        <v>126173685.76799999</v>
      </c>
      <c r="X44" s="231"/>
      <c r="Y44" s="231">
        <v>349208947.39000005</v>
      </c>
      <c r="Z44" s="107"/>
      <c r="AA44" s="33">
        <v>223406168.333</v>
      </c>
      <c r="AB44" s="33">
        <v>113871283.19735001</v>
      </c>
      <c r="AC44" s="113"/>
      <c r="AD44" s="33">
        <v>337277451.53035003</v>
      </c>
      <c r="AE44" s="107"/>
      <c r="AF44" s="106">
        <v>221569371.47322088</v>
      </c>
      <c r="AG44" s="106">
        <v>117783234.05886319</v>
      </c>
      <c r="AH44" s="113"/>
      <c r="AI44" s="106">
        <v>339352605.53208405</v>
      </c>
      <c r="AJ44" s="107"/>
      <c r="AK44" s="33">
        <v>224421908.065</v>
      </c>
      <c r="AL44" s="33">
        <v>118945095.116</v>
      </c>
      <c r="AM44" s="58"/>
      <c r="AN44" s="33">
        <v>343367003.18099999</v>
      </c>
      <c r="AO44" s="34"/>
      <c r="AP44" s="33">
        <f t="shared" ref="AP44:AQ44" si="9">SUM(AP30:AP43)</f>
        <v>223532927</v>
      </c>
      <c r="AQ44" s="33">
        <f t="shared" si="9"/>
        <v>116487879</v>
      </c>
      <c r="AR44" s="58"/>
      <c r="AS44" s="33">
        <f>SUM(AS30:AS43)</f>
        <v>340020806</v>
      </c>
      <c r="AT44" s="34"/>
      <c r="AU44" s="33">
        <f t="shared" ref="AU44:BA44" si="10">SUM(AU30:AU43)</f>
        <v>222033138.61900002</v>
      </c>
      <c r="AV44" s="33">
        <f t="shared" si="10"/>
        <v>117361956.49699999</v>
      </c>
      <c r="AW44" s="58"/>
      <c r="AX44" s="33">
        <f>SUM(AX30:AX43)</f>
        <v>339395095.116</v>
      </c>
      <c r="AY44" s="34"/>
      <c r="AZ44" s="33">
        <f t="shared" si="10"/>
        <v>224164463</v>
      </c>
      <c r="BA44" s="33">
        <f t="shared" si="10"/>
        <v>118871652</v>
      </c>
      <c r="BB44" s="58"/>
      <c r="BC44" s="33">
        <f>SUM(BC30:BC43)</f>
        <v>343036115</v>
      </c>
      <c r="BD44" s="34"/>
      <c r="BE44" s="33">
        <v>226322868</v>
      </c>
      <c r="BF44" s="33">
        <v>120058050</v>
      </c>
      <c r="BG44" s="58"/>
      <c r="BH44" s="33">
        <v>346380918</v>
      </c>
      <c r="BI44" s="34"/>
      <c r="BJ44" s="33">
        <v>226348651.82200021</v>
      </c>
      <c r="BK44" s="33">
        <v>126974740.528</v>
      </c>
      <c r="BL44" s="58"/>
      <c r="BM44" s="33">
        <v>353323392.3500002</v>
      </c>
      <c r="BN44" s="34"/>
      <c r="BO44" s="33">
        <v>221427172.82000002</v>
      </c>
      <c r="BP44" s="33">
        <v>119651464.64</v>
      </c>
      <c r="BQ44" s="58"/>
      <c r="BR44" s="33">
        <v>341078637.45999998</v>
      </c>
      <c r="BS44" s="34"/>
      <c r="BT44" s="33">
        <v>236552302.07999998</v>
      </c>
      <c r="BU44" s="33">
        <v>118323716</v>
      </c>
      <c r="BV44" s="58"/>
      <c r="BW44" s="33">
        <v>354876018.07999998</v>
      </c>
      <c r="BX44" s="34"/>
      <c r="BY44" s="33">
        <v>229362650.72</v>
      </c>
      <c r="BZ44" s="33">
        <v>144517185.47999999</v>
      </c>
      <c r="CA44" s="58"/>
      <c r="CB44" s="33">
        <v>373879836.19999999</v>
      </c>
      <c r="CC44" s="34"/>
      <c r="CD44" s="33">
        <v>225757063</v>
      </c>
      <c r="CE44" s="33">
        <v>145598518</v>
      </c>
      <c r="CF44" s="33">
        <v>371355581</v>
      </c>
      <c r="CG44" s="34"/>
      <c r="CH44" s="33">
        <v>132049581.7112</v>
      </c>
      <c r="CI44" s="33">
        <v>107890637.2888</v>
      </c>
      <c r="CJ44" s="33">
        <v>239940219</v>
      </c>
    </row>
    <row r="45" spans="1:96" x14ac:dyDescent="0.25">
      <c r="A45" s="255"/>
      <c r="B45" s="255"/>
      <c r="C45" s="255"/>
      <c r="D45" s="255"/>
      <c r="E45" s="255"/>
      <c r="F45" s="255"/>
      <c r="G45" s="255"/>
      <c r="H45" s="255"/>
      <c r="I45" s="255"/>
      <c r="J45" s="256"/>
      <c r="K45" s="255"/>
      <c r="L45" s="59"/>
      <c r="M45" s="59"/>
      <c r="N45" s="59"/>
      <c r="O45" s="59"/>
      <c r="P45" s="114"/>
      <c r="Q45" s="59"/>
      <c r="R45" s="59"/>
      <c r="S45" s="59"/>
      <c r="T45" s="59"/>
      <c r="U45" s="114"/>
      <c r="V45" s="114"/>
      <c r="W45" s="114"/>
      <c r="X45" s="114"/>
      <c r="Y45" s="114"/>
      <c r="Z45" s="114"/>
      <c r="AA45" s="74"/>
      <c r="AB45" s="74"/>
      <c r="AC45" s="74"/>
      <c r="AD45" s="74"/>
      <c r="AE45" s="114"/>
      <c r="AF45" s="114"/>
      <c r="AG45" s="114"/>
      <c r="AH45" s="114"/>
      <c r="AI45" s="115"/>
      <c r="AJ45" s="114"/>
      <c r="AK45" s="59"/>
      <c r="AL45" s="59"/>
      <c r="AM45" s="59"/>
      <c r="AN45" s="59"/>
      <c r="AO45" s="59"/>
      <c r="AP45" s="59"/>
      <c r="AQ45" s="59"/>
      <c r="AR45" s="59"/>
      <c r="AS45" s="59"/>
      <c r="AT45" s="59"/>
      <c r="AV45" s="10"/>
      <c r="AW45" s="10"/>
      <c r="BM45" s="10"/>
    </row>
    <row r="46" spans="1:96" x14ac:dyDescent="0.25">
      <c r="A46" s="92"/>
      <c r="B46" s="92"/>
      <c r="C46" s="92"/>
      <c r="D46" s="92"/>
      <c r="E46" s="92"/>
      <c r="F46" s="92"/>
      <c r="G46" s="92"/>
      <c r="H46" s="92"/>
      <c r="I46" s="92"/>
      <c r="J46" s="92"/>
      <c r="K46" s="92"/>
      <c r="P46" s="92"/>
      <c r="U46" s="92"/>
      <c r="Z46" s="92"/>
      <c r="AA46" s="206"/>
      <c r="AB46" s="206"/>
      <c r="AC46" s="206"/>
      <c r="AD46" s="206"/>
      <c r="AE46" s="92"/>
      <c r="AF46" s="92"/>
      <c r="AG46" s="92"/>
      <c r="AH46" s="92"/>
      <c r="AI46" s="92"/>
      <c r="AJ46" s="92"/>
      <c r="BE46" s="10"/>
      <c r="BF46" s="10"/>
      <c r="BG46" s="10"/>
    </row>
    <row r="47" spans="1:96" ht="15.6" x14ac:dyDescent="0.25">
      <c r="A47" s="91"/>
      <c r="B47" s="108" t="s">
        <v>43</v>
      </c>
      <c r="C47" s="91"/>
      <c r="D47" s="91"/>
      <c r="E47" s="91"/>
      <c r="F47" s="91"/>
      <c r="H47" s="91"/>
      <c r="I47" s="91"/>
      <c r="J47" s="91"/>
      <c r="K47" s="91"/>
      <c r="L47" s="116"/>
      <c r="M47" s="116"/>
      <c r="N47" s="116"/>
      <c r="O47" s="116"/>
      <c r="P47" s="91"/>
      <c r="Q47" s="116"/>
      <c r="R47" s="116"/>
      <c r="S47" s="116"/>
      <c r="T47" s="116"/>
      <c r="U47" s="91"/>
      <c r="W47" s="116"/>
      <c r="X47" s="116"/>
      <c r="Y47" s="116"/>
      <c r="Z47" s="91"/>
      <c r="AA47" s="116"/>
      <c r="AB47" s="206"/>
      <c r="AC47" s="206"/>
      <c r="AD47" s="206"/>
      <c r="AE47" s="91"/>
      <c r="AF47" s="116"/>
      <c r="AG47" s="91"/>
      <c r="AH47" s="91"/>
      <c r="AI47" s="91"/>
      <c r="AJ47" s="91"/>
      <c r="AK47" s="76"/>
      <c r="AL47" s="2"/>
      <c r="AM47" s="2"/>
      <c r="AN47" s="2"/>
      <c r="AO47" s="2"/>
      <c r="AP47" s="2"/>
      <c r="AQ47" s="2"/>
      <c r="AR47" s="2"/>
      <c r="AS47" s="2"/>
      <c r="AT47" s="2"/>
      <c r="AU47" s="2"/>
      <c r="AV47" s="2"/>
      <c r="AW47" s="2"/>
      <c r="BC47" s="2"/>
      <c r="BD47" s="2"/>
      <c r="BE47" s="2"/>
      <c r="BF47" s="2"/>
      <c r="BG47" s="47"/>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row>
    <row r="48" spans="1:96" x14ac:dyDescent="0.25">
      <c r="A48" s="117"/>
      <c r="B48" s="117"/>
      <c r="C48" s="117"/>
      <c r="D48" s="117"/>
      <c r="E48" s="117"/>
      <c r="F48" s="117"/>
      <c r="G48" s="117"/>
      <c r="H48" s="117"/>
      <c r="I48" s="117"/>
      <c r="J48" s="117"/>
      <c r="K48" s="117"/>
      <c r="P48" s="117"/>
      <c r="U48" s="117"/>
      <c r="Z48" s="117"/>
      <c r="AA48" s="206"/>
      <c r="AB48" s="206"/>
      <c r="AC48" s="206"/>
      <c r="AD48" s="206"/>
      <c r="AE48" s="117"/>
      <c r="AF48" s="117"/>
      <c r="AG48" s="117"/>
      <c r="AH48" s="117"/>
      <c r="AI48" s="117"/>
      <c r="AJ48" s="117"/>
    </row>
    <row r="49" spans="1:96" x14ac:dyDescent="0.25">
      <c r="A49" s="117"/>
      <c r="B49" s="117"/>
      <c r="C49" s="117"/>
      <c r="D49" s="117"/>
      <c r="E49" s="117"/>
      <c r="F49" s="117"/>
      <c r="G49" s="117"/>
      <c r="H49" s="117"/>
      <c r="I49" s="117"/>
      <c r="J49" s="117"/>
      <c r="K49" s="117"/>
      <c r="P49" s="117"/>
      <c r="U49" s="117"/>
      <c r="Z49" s="117"/>
      <c r="AA49" s="206"/>
      <c r="AB49" s="206"/>
      <c r="AC49" s="206"/>
      <c r="AD49" s="206"/>
      <c r="AE49" s="117"/>
      <c r="AF49" s="117"/>
      <c r="AG49" s="117"/>
      <c r="AH49" s="117"/>
      <c r="AI49" s="117"/>
      <c r="AJ49" s="117"/>
    </row>
    <row r="50" spans="1:96" ht="13.2" customHeight="1" x14ac:dyDescent="0.25">
      <c r="A50" s="303" t="s">
        <v>19</v>
      </c>
      <c r="B50" s="305">
        <v>2022</v>
      </c>
      <c r="C50" s="323"/>
      <c r="D50" s="323"/>
      <c r="E50" s="331"/>
      <c r="F50" s="281"/>
      <c r="G50" s="305">
        <v>2021</v>
      </c>
      <c r="H50" s="323"/>
      <c r="I50" s="323"/>
      <c r="J50" s="331"/>
      <c r="K50" s="94"/>
      <c r="L50" s="313">
        <v>2020</v>
      </c>
      <c r="M50" s="314"/>
      <c r="N50" s="315"/>
      <c r="O50" s="315"/>
      <c r="P50" s="316"/>
      <c r="Q50" s="313">
        <v>2019</v>
      </c>
      <c r="R50" s="314"/>
      <c r="S50" s="315"/>
      <c r="T50" s="315"/>
      <c r="U50" s="316"/>
      <c r="V50" s="313">
        <v>2018</v>
      </c>
      <c r="W50" s="315"/>
      <c r="X50" s="315"/>
      <c r="Y50" s="316"/>
      <c r="Z50" s="94"/>
      <c r="AA50" s="313">
        <v>2017</v>
      </c>
      <c r="AB50" s="315"/>
      <c r="AC50" s="315"/>
      <c r="AD50" s="316"/>
      <c r="AE50" s="94"/>
      <c r="AF50" s="305">
        <v>2016</v>
      </c>
      <c r="AG50" s="323"/>
      <c r="AH50" s="323"/>
      <c r="AI50" s="324"/>
      <c r="AJ50" s="94"/>
      <c r="AK50" s="317">
        <v>2015</v>
      </c>
      <c r="AL50" s="318"/>
      <c r="AM50" s="318"/>
      <c r="AN50" s="319"/>
      <c r="AO50" s="13"/>
      <c r="AP50" s="317">
        <v>2014</v>
      </c>
      <c r="AQ50" s="318"/>
      <c r="AR50" s="318"/>
      <c r="AS50" s="319"/>
      <c r="AT50" s="13"/>
      <c r="AU50" s="317">
        <v>2013</v>
      </c>
      <c r="AV50" s="318"/>
      <c r="AW50" s="318"/>
      <c r="AX50" s="319"/>
      <c r="AY50" s="13"/>
      <c r="AZ50" s="317">
        <v>2012</v>
      </c>
      <c r="BA50" s="318"/>
      <c r="BB50" s="318"/>
      <c r="BC50" s="319"/>
      <c r="BD50" s="13"/>
      <c r="BE50" s="317">
        <v>2011</v>
      </c>
      <c r="BF50" s="318"/>
      <c r="BG50" s="318"/>
      <c r="BH50" s="319"/>
      <c r="BI50" s="13"/>
      <c r="BJ50" s="317">
        <v>2010</v>
      </c>
      <c r="BK50" s="318"/>
      <c r="BL50" s="318"/>
      <c r="BM50" s="319"/>
      <c r="BN50" s="13"/>
      <c r="BO50" s="317">
        <v>2009</v>
      </c>
      <c r="BP50" s="318"/>
      <c r="BQ50" s="318"/>
      <c r="BR50" s="319"/>
      <c r="BS50" s="13"/>
      <c r="BT50" s="317">
        <v>2008</v>
      </c>
      <c r="BU50" s="318"/>
      <c r="BV50" s="318"/>
      <c r="BW50" s="319"/>
      <c r="BX50" s="13"/>
      <c r="BY50" s="317">
        <v>2007</v>
      </c>
      <c r="BZ50" s="318"/>
      <c r="CA50" s="339"/>
      <c r="CB50" s="340"/>
      <c r="CC50" s="13"/>
      <c r="CD50" s="326">
        <v>2006</v>
      </c>
      <c r="CE50" s="326"/>
      <c r="CF50" s="326"/>
      <c r="CG50" s="14"/>
      <c r="CH50" s="326">
        <v>2005</v>
      </c>
      <c r="CI50" s="326"/>
      <c r="CJ50" s="335"/>
      <c r="CK50" s="11"/>
      <c r="CL50" s="11"/>
      <c r="CM50" s="11"/>
      <c r="CN50" s="11"/>
      <c r="CO50" s="11"/>
      <c r="CP50" s="11"/>
      <c r="CQ50" s="11"/>
      <c r="CR50" s="11"/>
    </row>
    <row r="51" spans="1:96" x14ac:dyDescent="0.25">
      <c r="A51" s="332"/>
      <c r="B51" s="311" t="s">
        <v>29</v>
      </c>
      <c r="C51" s="311"/>
      <c r="D51" s="311" t="s">
        <v>21</v>
      </c>
      <c r="E51" s="312"/>
      <c r="F51" s="282"/>
      <c r="G51" s="311" t="s">
        <v>29</v>
      </c>
      <c r="H51" s="311"/>
      <c r="I51" s="311" t="s">
        <v>21</v>
      </c>
      <c r="J51" s="312"/>
      <c r="K51" s="118"/>
      <c r="L51" s="311" t="s">
        <v>29</v>
      </c>
      <c r="M51" s="311"/>
      <c r="N51" s="311" t="s">
        <v>21</v>
      </c>
      <c r="O51" s="312"/>
      <c r="P51" s="118"/>
      <c r="Q51" s="311" t="s">
        <v>29</v>
      </c>
      <c r="R51" s="311"/>
      <c r="S51" s="311" t="s">
        <v>21</v>
      </c>
      <c r="T51" s="312"/>
      <c r="U51" s="118"/>
      <c r="V51" s="311" t="s">
        <v>29</v>
      </c>
      <c r="W51" s="311"/>
      <c r="X51" s="311" t="s">
        <v>21</v>
      </c>
      <c r="Y51" s="312"/>
      <c r="Z51" s="118"/>
      <c r="AA51" s="311" t="s">
        <v>29</v>
      </c>
      <c r="AB51" s="311"/>
      <c r="AC51" s="311" t="s">
        <v>21</v>
      </c>
      <c r="AD51" s="312"/>
      <c r="AE51" s="118"/>
      <c r="AF51" s="311" t="s">
        <v>29</v>
      </c>
      <c r="AG51" s="311"/>
      <c r="AH51" s="311" t="s">
        <v>21</v>
      </c>
      <c r="AI51" s="312"/>
      <c r="AJ51" s="118"/>
      <c r="AK51" s="321" t="s">
        <v>20</v>
      </c>
      <c r="AL51" s="325"/>
      <c r="AM51" s="320" t="s">
        <v>21</v>
      </c>
      <c r="AN51" s="321"/>
      <c r="AO51" s="60"/>
      <c r="AP51" s="320" t="s">
        <v>20</v>
      </c>
      <c r="AQ51" s="320"/>
      <c r="AR51" s="320" t="s">
        <v>21</v>
      </c>
      <c r="AS51" s="321"/>
      <c r="AT51" s="60"/>
      <c r="AU51" s="320" t="s">
        <v>20</v>
      </c>
      <c r="AV51" s="320"/>
      <c r="AW51" s="320" t="s">
        <v>21</v>
      </c>
      <c r="AX51" s="321"/>
      <c r="AY51" s="60"/>
      <c r="AZ51" s="320" t="s">
        <v>20</v>
      </c>
      <c r="BA51" s="320"/>
      <c r="BB51" s="320" t="s">
        <v>21</v>
      </c>
      <c r="BC51" s="321"/>
      <c r="BD51" s="60"/>
      <c r="BE51" s="320" t="s">
        <v>20</v>
      </c>
      <c r="BF51" s="320"/>
      <c r="BG51" s="320" t="s">
        <v>21</v>
      </c>
      <c r="BH51" s="321"/>
      <c r="BI51" s="60"/>
      <c r="BJ51" s="320" t="s">
        <v>20</v>
      </c>
      <c r="BK51" s="320"/>
      <c r="BL51" s="320" t="s">
        <v>21</v>
      </c>
      <c r="BM51" s="321"/>
      <c r="BN51" s="60"/>
      <c r="BO51" s="320" t="s">
        <v>20</v>
      </c>
      <c r="BP51" s="320"/>
      <c r="BQ51" s="320" t="s">
        <v>21</v>
      </c>
      <c r="BR51" s="321"/>
      <c r="BS51" s="60"/>
      <c r="BT51" s="320" t="s">
        <v>20</v>
      </c>
      <c r="BU51" s="320"/>
      <c r="BV51" s="320" t="s">
        <v>21</v>
      </c>
      <c r="BW51" s="321"/>
      <c r="BX51" s="60"/>
      <c r="BY51" s="320" t="s">
        <v>20</v>
      </c>
      <c r="BZ51" s="321"/>
      <c r="CA51" s="336"/>
      <c r="CB51" s="337"/>
      <c r="CC51" s="61"/>
      <c r="CD51" s="61"/>
      <c r="CE51" s="61"/>
      <c r="CF51" s="62"/>
      <c r="CG51" s="61"/>
      <c r="CH51" s="61"/>
      <c r="CI51" s="61"/>
      <c r="CJ51" s="63"/>
      <c r="CK51" s="40"/>
      <c r="CL51" s="40"/>
      <c r="CM51" s="40"/>
      <c r="CN51" s="40"/>
      <c r="CO51" s="40"/>
      <c r="CP51" s="40"/>
      <c r="CQ51" s="40"/>
      <c r="CR51" s="40"/>
    </row>
    <row r="52" spans="1:96" ht="15.6" customHeight="1" x14ac:dyDescent="0.25">
      <c r="A52" s="304"/>
      <c r="B52" s="95" t="s">
        <v>40</v>
      </c>
      <c r="C52" s="95" t="s">
        <v>23</v>
      </c>
      <c r="D52" s="95" t="s">
        <v>40</v>
      </c>
      <c r="E52" s="96" t="s">
        <v>23</v>
      </c>
      <c r="F52" s="283"/>
      <c r="G52" s="95" t="s">
        <v>40</v>
      </c>
      <c r="H52" s="95" t="s">
        <v>23</v>
      </c>
      <c r="I52" s="95" t="s">
        <v>40</v>
      </c>
      <c r="J52" s="96" t="s">
        <v>23</v>
      </c>
      <c r="K52" s="119"/>
      <c r="L52" s="15" t="s">
        <v>22</v>
      </c>
      <c r="M52" s="15" t="s">
        <v>23</v>
      </c>
      <c r="N52" s="15" t="s">
        <v>22</v>
      </c>
      <c r="O52" s="96" t="s">
        <v>23</v>
      </c>
      <c r="P52" s="119"/>
      <c r="Q52" s="15" t="s">
        <v>22</v>
      </c>
      <c r="R52" s="15" t="s">
        <v>23</v>
      </c>
      <c r="S52" s="15" t="s">
        <v>22</v>
      </c>
      <c r="T52" s="96" t="s">
        <v>23</v>
      </c>
      <c r="U52" s="119"/>
      <c r="V52" s="15" t="s">
        <v>22</v>
      </c>
      <c r="W52" s="15" t="s">
        <v>23</v>
      </c>
      <c r="X52" s="15" t="s">
        <v>22</v>
      </c>
      <c r="Y52" s="96" t="s">
        <v>23</v>
      </c>
      <c r="Z52" s="119"/>
      <c r="AA52" s="15" t="s">
        <v>22</v>
      </c>
      <c r="AB52" s="15" t="s">
        <v>23</v>
      </c>
      <c r="AC52" s="15" t="s">
        <v>22</v>
      </c>
      <c r="AD52" s="96" t="s">
        <v>23</v>
      </c>
      <c r="AE52" s="119"/>
      <c r="AF52" s="15" t="s">
        <v>22</v>
      </c>
      <c r="AG52" s="15" t="s">
        <v>23</v>
      </c>
      <c r="AH52" s="15" t="s">
        <v>22</v>
      </c>
      <c r="AI52" s="96" t="s">
        <v>23</v>
      </c>
      <c r="AJ52" s="119"/>
      <c r="AK52" s="15" t="s">
        <v>22</v>
      </c>
      <c r="AL52" s="15" t="s">
        <v>23</v>
      </c>
      <c r="AM52" s="15" t="s">
        <v>22</v>
      </c>
      <c r="AN52" s="16" t="s">
        <v>23</v>
      </c>
      <c r="AO52" s="64"/>
      <c r="AP52" s="15" t="s">
        <v>22</v>
      </c>
      <c r="AQ52" s="15" t="s">
        <v>23</v>
      </c>
      <c r="AR52" s="15" t="s">
        <v>22</v>
      </c>
      <c r="AS52" s="16" t="s">
        <v>23</v>
      </c>
      <c r="AT52" s="64"/>
      <c r="AU52" s="15" t="s">
        <v>22</v>
      </c>
      <c r="AV52" s="15" t="s">
        <v>23</v>
      </c>
      <c r="AW52" s="15" t="s">
        <v>22</v>
      </c>
      <c r="AX52" s="16" t="s">
        <v>23</v>
      </c>
      <c r="AY52" s="64"/>
      <c r="AZ52" s="15" t="s">
        <v>22</v>
      </c>
      <c r="BA52" s="15" t="s">
        <v>23</v>
      </c>
      <c r="BB52" s="15" t="s">
        <v>22</v>
      </c>
      <c r="BC52" s="16" t="s">
        <v>23</v>
      </c>
      <c r="BD52" s="64"/>
      <c r="BE52" s="15" t="s">
        <v>22</v>
      </c>
      <c r="BF52" s="15" t="s">
        <v>23</v>
      </c>
      <c r="BG52" s="15" t="s">
        <v>22</v>
      </c>
      <c r="BH52" s="16" t="s">
        <v>23</v>
      </c>
      <c r="BI52" s="64"/>
      <c r="BJ52" s="15" t="s">
        <v>22</v>
      </c>
      <c r="BK52" s="15" t="s">
        <v>23</v>
      </c>
      <c r="BL52" s="15" t="s">
        <v>22</v>
      </c>
      <c r="BM52" s="16" t="s">
        <v>23</v>
      </c>
      <c r="BN52" s="64"/>
      <c r="BO52" s="15" t="s">
        <v>22</v>
      </c>
      <c r="BP52" s="15" t="s">
        <v>23</v>
      </c>
      <c r="BQ52" s="15" t="s">
        <v>22</v>
      </c>
      <c r="BR52" s="16" t="s">
        <v>23</v>
      </c>
      <c r="BS52" s="64"/>
      <c r="BT52" s="15" t="s">
        <v>22</v>
      </c>
      <c r="BU52" s="15" t="s">
        <v>23</v>
      </c>
      <c r="BV52" s="15" t="s">
        <v>22</v>
      </c>
      <c r="BW52" s="16" t="s">
        <v>23</v>
      </c>
      <c r="BX52" s="64"/>
      <c r="BY52" s="15" t="s">
        <v>22</v>
      </c>
      <c r="BZ52" s="16" t="s">
        <v>23</v>
      </c>
      <c r="CA52" s="65"/>
      <c r="CB52" s="66"/>
      <c r="CC52" s="67"/>
      <c r="CD52" s="68"/>
      <c r="CE52" s="68"/>
      <c r="CF52" s="68"/>
      <c r="CG52" s="69"/>
      <c r="CH52" s="68"/>
      <c r="CI52" s="68"/>
      <c r="CJ52" s="70"/>
      <c r="CK52" s="11"/>
      <c r="CL52" s="11"/>
      <c r="CM52" s="11"/>
      <c r="CN52" s="11"/>
      <c r="CO52" s="11"/>
      <c r="CP52" s="11"/>
      <c r="CQ52" s="11"/>
      <c r="CR52" s="11"/>
    </row>
    <row r="53" spans="1:96" x14ac:dyDescent="0.25">
      <c r="A53" s="18" t="s">
        <v>5</v>
      </c>
      <c r="B53" s="239">
        <v>10022</v>
      </c>
      <c r="C53" s="239">
        <v>0</v>
      </c>
      <c r="D53" s="239">
        <v>12671</v>
      </c>
      <c r="E53" s="239">
        <v>0</v>
      </c>
      <c r="F53" s="293"/>
      <c r="G53" s="120">
        <v>9421</v>
      </c>
      <c r="H53" s="110">
        <v>0</v>
      </c>
      <c r="I53" s="120">
        <v>13240</v>
      </c>
      <c r="J53" s="110">
        <v>0</v>
      </c>
      <c r="K53" s="100"/>
      <c r="L53" s="239">
        <v>8045</v>
      </c>
      <c r="M53" s="239">
        <v>0</v>
      </c>
      <c r="N53" s="239">
        <v>14080</v>
      </c>
      <c r="O53" s="239">
        <v>0</v>
      </c>
      <c r="P53" s="100"/>
      <c r="Q53" s="239">
        <v>8016</v>
      </c>
      <c r="R53" s="239">
        <v>0</v>
      </c>
      <c r="S53" s="239">
        <v>13776</v>
      </c>
      <c r="T53" s="239">
        <v>0</v>
      </c>
      <c r="U53" s="100"/>
      <c r="V53" s="120">
        <v>8927</v>
      </c>
      <c r="W53" s="110">
        <v>0</v>
      </c>
      <c r="X53" s="120">
        <v>15377</v>
      </c>
      <c r="Y53" s="110">
        <v>0</v>
      </c>
      <c r="Z53" s="100"/>
      <c r="AA53" s="209">
        <v>7513</v>
      </c>
      <c r="AB53" s="209">
        <v>0</v>
      </c>
      <c r="AC53" s="209">
        <v>14959</v>
      </c>
      <c r="AD53" s="209">
        <v>0</v>
      </c>
      <c r="AE53" s="100"/>
      <c r="AF53" s="120">
        <v>6427</v>
      </c>
      <c r="AG53" s="110">
        <v>0</v>
      </c>
      <c r="AH53" s="120">
        <v>14749</v>
      </c>
      <c r="AI53" s="110">
        <v>0</v>
      </c>
      <c r="AJ53" s="100"/>
      <c r="AK53" s="19">
        <v>6359</v>
      </c>
      <c r="AL53" s="20">
        <v>0</v>
      </c>
      <c r="AM53" s="20">
        <v>13761</v>
      </c>
      <c r="AN53" s="20">
        <v>0</v>
      </c>
      <c r="AO53" s="26"/>
      <c r="AP53" s="19">
        <v>6069</v>
      </c>
      <c r="AQ53" s="20">
        <v>0</v>
      </c>
      <c r="AR53" s="20">
        <v>12917</v>
      </c>
      <c r="AS53" s="20">
        <v>0</v>
      </c>
      <c r="AT53" s="26"/>
      <c r="AU53" s="19">
        <v>5941</v>
      </c>
      <c r="AV53" s="20">
        <v>0</v>
      </c>
      <c r="AW53" s="20">
        <v>13035</v>
      </c>
      <c r="AX53" s="20">
        <v>0</v>
      </c>
      <c r="AY53" s="26"/>
      <c r="AZ53" s="19">
        <v>4321</v>
      </c>
      <c r="BA53" s="20">
        <v>1208</v>
      </c>
      <c r="BB53" s="20">
        <f>2+2+77+2969+2743+7393+103</f>
        <v>13289</v>
      </c>
      <c r="BC53" s="20">
        <v>0</v>
      </c>
      <c r="BD53" s="26"/>
      <c r="BE53" s="19">
        <v>5488</v>
      </c>
      <c r="BF53" s="20">
        <v>4</v>
      </c>
      <c r="BG53" s="20">
        <v>13594</v>
      </c>
      <c r="BH53" s="20" t="s">
        <v>12</v>
      </c>
      <c r="BI53" s="26"/>
      <c r="BJ53" s="19">
        <v>4816</v>
      </c>
      <c r="BK53" s="20">
        <v>37</v>
      </c>
      <c r="BL53" s="20">
        <v>15284</v>
      </c>
      <c r="BM53" s="20" t="s">
        <v>12</v>
      </c>
      <c r="BN53" s="26"/>
      <c r="BO53" s="19">
        <v>4293</v>
      </c>
      <c r="BP53" s="20">
        <v>33</v>
      </c>
      <c r="BQ53" s="20">
        <v>15839</v>
      </c>
      <c r="BR53" s="20" t="s">
        <v>12</v>
      </c>
      <c r="BS53" s="26"/>
      <c r="BT53" s="19">
        <v>5689</v>
      </c>
      <c r="BU53" s="20">
        <v>23</v>
      </c>
      <c r="BV53" s="20">
        <v>15101</v>
      </c>
      <c r="BW53" s="20" t="s">
        <v>12</v>
      </c>
      <c r="BX53" s="26"/>
      <c r="BY53" s="19">
        <v>5369</v>
      </c>
      <c r="BZ53" s="20" t="s">
        <v>12</v>
      </c>
      <c r="CA53" s="29"/>
      <c r="CB53" s="29"/>
      <c r="CC53" s="26"/>
      <c r="CD53" s="20"/>
      <c r="CE53" s="20"/>
      <c r="CF53" s="20"/>
      <c r="CG53" s="26"/>
      <c r="CH53" s="20"/>
      <c r="CI53" s="20"/>
      <c r="CJ53" s="20"/>
      <c r="CK53" s="11"/>
      <c r="CL53" s="11"/>
      <c r="CM53" s="11"/>
      <c r="CN53" s="11"/>
      <c r="CO53" s="11"/>
      <c r="CP53" s="11"/>
      <c r="CQ53" s="11"/>
      <c r="CR53" s="11"/>
    </row>
    <row r="54" spans="1:96" x14ac:dyDescent="0.25">
      <c r="A54" s="22" t="s">
        <v>6</v>
      </c>
      <c r="B54" s="237">
        <v>33233</v>
      </c>
      <c r="C54" s="237">
        <v>3446</v>
      </c>
      <c r="D54" s="237">
        <v>8809</v>
      </c>
      <c r="E54" s="237">
        <v>164</v>
      </c>
      <c r="F54" s="294"/>
      <c r="G54" s="226">
        <v>32526</v>
      </c>
      <c r="H54" s="227">
        <v>3370</v>
      </c>
      <c r="I54" s="226">
        <v>9023</v>
      </c>
      <c r="J54" s="227">
        <v>139</v>
      </c>
      <c r="K54" s="102"/>
      <c r="L54" s="237">
        <v>32189</v>
      </c>
      <c r="M54" s="237">
        <v>3096</v>
      </c>
      <c r="N54" s="237">
        <v>9075</v>
      </c>
      <c r="O54" s="237">
        <v>146</v>
      </c>
      <c r="P54" s="102"/>
      <c r="Q54" s="237">
        <v>30702</v>
      </c>
      <c r="R54" s="237">
        <v>2779</v>
      </c>
      <c r="S54" s="237">
        <v>9421</v>
      </c>
      <c r="T54" s="237">
        <v>137</v>
      </c>
      <c r="U54" s="102"/>
      <c r="V54" s="226">
        <v>29725</v>
      </c>
      <c r="W54" s="227">
        <v>2481</v>
      </c>
      <c r="X54" s="226">
        <v>8914</v>
      </c>
      <c r="Y54" s="227">
        <v>103</v>
      </c>
      <c r="Z54" s="102"/>
      <c r="AA54" s="23">
        <v>28437</v>
      </c>
      <c r="AB54" s="23">
        <v>2440</v>
      </c>
      <c r="AC54" s="23">
        <v>9649</v>
      </c>
      <c r="AD54" s="23">
        <v>92</v>
      </c>
      <c r="AE54" s="102"/>
      <c r="AF54" s="121">
        <v>24829</v>
      </c>
      <c r="AG54" s="103">
        <v>1938</v>
      </c>
      <c r="AH54" s="122">
        <v>10444</v>
      </c>
      <c r="AI54" s="103">
        <v>87</v>
      </c>
      <c r="AJ54" s="102"/>
      <c r="AK54" s="23">
        <v>24554</v>
      </c>
      <c r="AL54" s="24">
        <v>1812</v>
      </c>
      <c r="AM54" s="25">
        <v>9199</v>
      </c>
      <c r="AN54" s="24">
        <v>74</v>
      </c>
      <c r="AO54" s="30"/>
      <c r="AP54" s="23">
        <v>23388</v>
      </c>
      <c r="AQ54" s="24">
        <v>1707</v>
      </c>
      <c r="AR54" s="25">
        <v>8769</v>
      </c>
      <c r="AS54" s="24">
        <v>76</v>
      </c>
      <c r="AT54" s="30"/>
      <c r="AU54" s="23">
        <v>22682</v>
      </c>
      <c r="AV54" s="24">
        <v>1522</v>
      </c>
      <c r="AW54" s="25">
        <v>8013</v>
      </c>
      <c r="AX54" s="24">
        <v>57</v>
      </c>
      <c r="AY54" s="30"/>
      <c r="AZ54" s="23">
        <v>22054</v>
      </c>
      <c r="BA54" s="24">
        <v>1380</v>
      </c>
      <c r="BB54" s="25">
        <v>8425</v>
      </c>
      <c r="BC54" s="24">
        <v>64</v>
      </c>
      <c r="BD54" s="30"/>
      <c r="BE54" s="23">
        <v>22030</v>
      </c>
      <c r="BF54" s="24">
        <v>1202</v>
      </c>
      <c r="BG54" s="25">
        <v>8297</v>
      </c>
      <c r="BH54" s="24" t="s">
        <v>12</v>
      </c>
      <c r="BI54" s="30"/>
      <c r="BJ54" s="23">
        <v>22343</v>
      </c>
      <c r="BK54" s="24">
        <v>933</v>
      </c>
      <c r="BL54" s="25">
        <v>7681</v>
      </c>
      <c r="BM54" s="24" t="s">
        <v>12</v>
      </c>
      <c r="BN54" s="30"/>
      <c r="BO54" s="23">
        <v>19540</v>
      </c>
      <c r="BP54" s="24">
        <v>1005</v>
      </c>
      <c r="BQ54" s="25">
        <v>10345</v>
      </c>
      <c r="BR54" s="24" t="s">
        <v>12</v>
      </c>
      <c r="BS54" s="30"/>
      <c r="BT54" s="23">
        <v>16747</v>
      </c>
      <c r="BU54" s="24">
        <v>904</v>
      </c>
      <c r="BV54" s="25">
        <v>7106</v>
      </c>
      <c r="BW54" s="24" t="s">
        <v>12</v>
      </c>
      <c r="BX54" s="30"/>
      <c r="BY54" s="23">
        <v>15424</v>
      </c>
      <c r="BZ54" s="24">
        <v>778</v>
      </c>
      <c r="CA54" s="29"/>
      <c r="CB54" s="29"/>
      <c r="CC54" s="30"/>
      <c r="CD54" s="29"/>
      <c r="CE54" s="29"/>
      <c r="CF54" s="29"/>
      <c r="CG54" s="30"/>
      <c r="CH54" s="29"/>
      <c r="CI54" s="29"/>
      <c r="CJ54" s="29"/>
      <c r="CK54" s="11"/>
      <c r="CL54" s="11"/>
      <c r="CM54" s="11"/>
      <c r="CN54" s="11"/>
      <c r="CO54" s="11"/>
      <c r="CP54" s="11"/>
      <c r="CQ54" s="11"/>
      <c r="CR54" s="11"/>
    </row>
    <row r="55" spans="1:96" x14ac:dyDescent="0.25">
      <c r="A55" s="27" t="s">
        <v>7</v>
      </c>
      <c r="B55" s="240">
        <v>46708</v>
      </c>
      <c r="C55" s="240">
        <v>2395</v>
      </c>
      <c r="D55" s="240">
        <v>10386</v>
      </c>
      <c r="E55" s="240">
        <v>0</v>
      </c>
      <c r="F55" s="294"/>
      <c r="G55" s="112">
        <v>43755</v>
      </c>
      <c r="H55" s="104">
        <v>2287</v>
      </c>
      <c r="I55" s="112">
        <v>10545</v>
      </c>
      <c r="J55" s="104">
        <v>0</v>
      </c>
      <c r="K55" s="100"/>
      <c r="L55" s="240">
        <v>43905</v>
      </c>
      <c r="M55" s="240">
        <v>2090</v>
      </c>
      <c r="N55" s="251">
        <v>11280</v>
      </c>
      <c r="O55" s="251">
        <v>0</v>
      </c>
      <c r="P55" s="100"/>
      <c r="Q55" s="240">
        <v>42941</v>
      </c>
      <c r="R55" s="240">
        <v>1865</v>
      </c>
      <c r="S55" s="240">
        <v>11283</v>
      </c>
      <c r="T55" s="240">
        <v>0</v>
      </c>
      <c r="U55" s="100"/>
      <c r="V55" s="112">
        <v>41519</v>
      </c>
      <c r="W55" s="104">
        <v>1657</v>
      </c>
      <c r="X55" s="112">
        <v>11075</v>
      </c>
      <c r="Y55" s="104">
        <v>0</v>
      </c>
      <c r="Z55" s="100"/>
      <c r="AA55" s="210">
        <v>40601</v>
      </c>
      <c r="AB55" s="210">
        <v>15</v>
      </c>
      <c r="AC55" s="210">
        <v>10740</v>
      </c>
      <c r="AD55" s="210">
        <v>0</v>
      </c>
      <c r="AE55" s="100"/>
      <c r="AF55" s="112">
        <v>39644</v>
      </c>
      <c r="AG55" s="104">
        <v>436</v>
      </c>
      <c r="AH55" s="123">
        <v>11164</v>
      </c>
      <c r="AI55" s="104">
        <v>0</v>
      </c>
      <c r="AJ55" s="100"/>
      <c r="AK55" s="28">
        <v>38792</v>
      </c>
      <c r="AL55" s="29">
        <v>472</v>
      </c>
      <c r="AM55" s="29">
        <v>11253</v>
      </c>
      <c r="AN55" s="29">
        <v>0</v>
      </c>
      <c r="AO55" s="26"/>
      <c r="AP55" s="28">
        <v>37561</v>
      </c>
      <c r="AQ55" s="29">
        <v>479</v>
      </c>
      <c r="AR55" s="29">
        <v>11528</v>
      </c>
      <c r="AS55" s="29">
        <v>0</v>
      </c>
      <c r="AT55" s="26"/>
      <c r="AU55" s="28">
        <v>36732</v>
      </c>
      <c r="AV55" s="29">
        <v>519</v>
      </c>
      <c r="AW55" s="29">
        <v>12283</v>
      </c>
      <c r="AX55" s="29">
        <v>0</v>
      </c>
      <c r="AY55" s="26"/>
      <c r="AZ55" s="28">
        <f>1684+354+918+1+5018+5354+23510+9299</f>
        <v>46138</v>
      </c>
      <c r="BA55" s="29">
        <f>478+8</f>
        <v>486</v>
      </c>
      <c r="BB55" s="29">
        <f>391+50+13+1288+2746+8104</f>
        <v>12592</v>
      </c>
      <c r="BC55" s="29" t="s">
        <v>12</v>
      </c>
      <c r="BD55" s="26"/>
      <c r="BE55" s="28">
        <v>47417</v>
      </c>
      <c r="BF55" s="29">
        <v>486</v>
      </c>
      <c r="BG55" s="29">
        <v>10625</v>
      </c>
      <c r="BH55" s="29" t="s">
        <v>12</v>
      </c>
      <c r="BI55" s="26"/>
      <c r="BJ55" s="28">
        <v>36251</v>
      </c>
      <c r="BK55" s="29">
        <v>499</v>
      </c>
      <c r="BL55" s="29">
        <v>10839</v>
      </c>
      <c r="BM55" s="29" t="s">
        <v>12</v>
      </c>
      <c r="BN55" s="26"/>
      <c r="BO55" s="28">
        <v>37506</v>
      </c>
      <c r="BP55" s="29">
        <v>517</v>
      </c>
      <c r="BQ55" s="29">
        <v>12202</v>
      </c>
      <c r="BR55" s="29" t="s">
        <v>12</v>
      </c>
      <c r="BS55" s="26"/>
      <c r="BT55" s="28">
        <v>34079</v>
      </c>
      <c r="BU55" s="29">
        <v>485</v>
      </c>
      <c r="BV55" s="29">
        <v>11427</v>
      </c>
      <c r="BW55" s="29" t="s">
        <v>12</v>
      </c>
      <c r="BX55" s="26"/>
      <c r="BY55" s="28">
        <v>52846</v>
      </c>
      <c r="BZ55" s="29">
        <v>939</v>
      </c>
      <c r="CA55" s="29"/>
      <c r="CB55" s="29"/>
      <c r="CC55" s="26"/>
      <c r="CD55" s="29"/>
      <c r="CE55" s="29"/>
      <c r="CF55" s="29"/>
      <c r="CG55" s="26"/>
      <c r="CH55" s="29"/>
      <c r="CI55" s="29"/>
      <c r="CJ55" s="29"/>
      <c r="CK55" s="11"/>
      <c r="CL55" s="11"/>
      <c r="CM55" s="11"/>
      <c r="CN55" s="11"/>
      <c r="CO55" s="11"/>
      <c r="CP55" s="11"/>
      <c r="CQ55" s="11"/>
      <c r="CR55" s="11"/>
    </row>
    <row r="56" spans="1:96" ht="13.2" customHeight="1" x14ac:dyDescent="0.25">
      <c r="A56" s="22" t="s">
        <v>8</v>
      </c>
      <c r="B56" s="237">
        <v>95343</v>
      </c>
      <c r="C56" s="237">
        <v>2292</v>
      </c>
      <c r="D56" s="237">
        <v>21492</v>
      </c>
      <c r="E56" s="237">
        <v>659</v>
      </c>
      <c r="F56" s="294"/>
      <c r="G56" s="226">
        <v>96832</v>
      </c>
      <c r="H56" s="227">
        <v>2341</v>
      </c>
      <c r="I56" s="122">
        <v>18304</v>
      </c>
      <c r="J56" s="227">
        <v>1220</v>
      </c>
      <c r="K56" s="102"/>
      <c r="L56" s="237">
        <v>98103</v>
      </c>
      <c r="M56" s="237">
        <v>2337</v>
      </c>
      <c r="N56" s="237">
        <v>34123</v>
      </c>
      <c r="O56" s="237">
        <v>972</v>
      </c>
      <c r="P56" s="102"/>
      <c r="Q56" s="237">
        <v>94451</v>
      </c>
      <c r="R56" s="237">
        <v>2296</v>
      </c>
      <c r="S56" s="237">
        <v>14315</v>
      </c>
      <c r="T56" s="237">
        <v>172</v>
      </c>
      <c r="U56" s="102"/>
      <c r="V56" s="226">
        <v>92732</v>
      </c>
      <c r="W56" s="227">
        <v>2291</v>
      </c>
      <c r="X56" s="226">
        <v>22062</v>
      </c>
      <c r="Y56" s="227">
        <v>217</v>
      </c>
      <c r="Z56" s="102"/>
      <c r="AA56" s="23">
        <v>86802</v>
      </c>
      <c r="AB56" s="23">
        <v>2253</v>
      </c>
      <c r="AC56" s="23">
        <v>21848</v>
      </c>
      <c r="AD56" s="23">
        <v>122</v>
      </c>
      <c r="AE56" s="102"/>
      <c r="AF56" s="99">
        <v>115347</v>
      </c>
      <c r="AG56" s="99">
        <v>0</v>
      </c>
      <c r="AH56" s="124">
        <v>21208</v>
      </c>
      <c r="AI56" s="99">
        <v>320</v>
      </c>
      <c r="AJ56" s="102"/>
      <c r="AK56" s="23">
        <v>100449</v>
      </c>
      <c r="AL56" s="24">
        <v>0</v>
      </c>
      <c r="AM56" s="25">
        <v>6389</v>
      </c>
      <c r="AN56" s="24">
        <v>17</v>
      </c>
      <c r="AO56" s="30"/>
      <c r="AP56" s="23">
        <v>96347</v>
      </c>
      <c r="AQ56" s="24">
        <v>0</v>
      </c>
      <c r="AR56" s="25">
        <v>26030</v>
      </c>
      <c r="AS56" s="24">
        <v>204</v>
      </c>
      <c r="AT56" s="30"/>
      <c r="AU56" s="23">
        <v>90794</v>
      </c>
      <c r="AV56" s="24">
        <v>183</v>
      </c>
      <c r="AW56" s="25">
        <v>26671</v>
      </c>
      <c r="AX56" s="24">
        <v>95</v>
      </c>
      <c r="AY56" s="30"/>
      <c r="AZ56" s="23">
        <f>331+468+344+5156+7129+10313+64713</f>
        <v>88454</v>
      </c>
      <c r="BA56" s="24" t="s">
        <v>12</v>
      </c>
      <c r="BB56" s="25">
        <f>7+51+427+1707+4408+13916</f>
        <v>20516</v>
      </c>
      <c r="BC56" s="24">
        <v>184</v>
      </c>
      <c r="BD56" s="30"/>
      <c r="BE56" s="23">
        <v>90600</v>
      </c>
      <c r="BF56" s="24">
        <v>2814</v>
      </c>
      <c r="BG56" s="25">
        <v>17353</v>
      </c>
      <c r="BH56" s="24" t="s">
        <v>12</v>
      </c>
      <c r="BI56" s="30"/>
      <c r="BJ56" s="23">
        <v>75999</v>
      </c>
      <c r="BK56" s="24">
        <v>3821</v>
      </c>
      <c r="BL56" s="25">
        <v>25321</v>
      </c>
      <c r="BM56" s="24" t="s">
        <v>12</v>
      </c>
      <c r="BN56" s="30"/>
      <c r="BO56" s="23">
        <v>69655</v>
      </c>
      <c r="BP56" s="24">
        <v>12</v>
      </c>
      <c r="BQ56" s="25">
        <v>12403</v>
      </c>
      <c r="BR56" s="24" t="s">
        <v>12</v>
      </c>
      <c r="BS56" s="30"/>
      <c r="BT56" s="23">
        <v>48046</v>
      </c>
      <c r="BU56" s="24">
        <v>17</v>
      </c>
      <c r="BV56" s="25" t="s">
        <v>12</v>
      </c>
      <c r="BW56" s="24" t="s">
        <v>12</v>
      </c>
      <c r="BX56" s="30"/>
      <c r="BY56" s="23">
        <v>47390</v>
      </c>
      <c r="BZ56" s="24">
        <v>1085</v>
      </c>
      <c r="CA56" s="29"/>
      <c r="CB56" s="29"/>
      <c r="CC56" s="30"/>
      <c r="CD56" s="29"/>
      <c r="CE56" s="29"/>
      <c r="CF56" s="29"/>
      <c r="CG56" s="30"/>
      <c r="CH56" s="29"/>
      <c r="CI56" s="29"/>
      <c r="CJ56" s="29"/>
      <c r="CK56" s="11"/>
      <c r="CL56" s="11"/>
      <c r="CM56" s="11"/>
      <c r="CN56" s="11"/>
      <c r="CO56" s="11"/>
      <c r="CP56" s="11"/>
      <c r="CQ56" s="11"/>
      <c r="CR56" s="11"/>
    </row>
    <row r="57" spans="1:96" x14ac:dyDescent="0.25">
      <c r="A57" s="254" t="s">
        <v>35</v>
      </c>
      <c r="B57" s="302">
        <v>2482</v>
      </c>
      <c r="C57" s="302">
        <v>261</v>
      </c>
      <c r="D57" s="302">
        <v>753</v>
      </c>
      <c r="E57" s="302">
        <v>92</v>
      </c>
      <c r="F57" s="295"/>
      <c r="G57" s="112">
        <v>2489</v>
      </c>
      <c r="H57" s="104">
        <v>252</v>
      </c>
      <c r="I57" s="112">
        <v>811</v>
      </c>
      <c r="J57" s="104">
        <v>89</v>
      </c>
      <c r="K57" s="100"/>
      <c r="L57" s="240">
        <v>2448</v>
      </c>
      <c r="M57" s="240">
        <v>266</v>
      </c>
      <c r="N57" s="240">
        <v>788</v>
      </c>
      <c r="O57" s="240">
        <v>88</v>
      </c>
      <c r="P57" s="100"/>
      <c r="Q57" s="240">
        <v>2407</v>
      </c>
      <c r="R57" s="240">
        <v>243</v>
      </c>
      <c r="S57" s="240">
        <v>792</v>
      </c>
      <c r="T57" s="240">
        <v>81</v>
      </c>
      <c r="U57" s="100"/>
      <c r="V57" s="112">
        <v>2479</v>
      </c>
      <c r="W57" s="104">
        <v>250</v>
      </c>
      <c r="X57" s="112">
        <v>798</v>
      </c>
      <c r="Y57" s="104">
        <v>79</v>
      </c>
      <c r="Z57" s="100"/>
      <c r="AA57" s="210">
        <v>2375</v>
      </c>
      <c r="AB57" s="210">
        <v>251</v>
      </c>
      <c r="AC57" s="210">
        <v>806</v>
      </c>
      <c r="AD57" s="210">
        <v>76</v>
      </c>
      <c r="AE57" s="100"/>
      <c r="AF57" s="112">
        <v>2295</v>
      </c>
      <c r="AG57" s="104">
        <v>244</v>
      </c>
      <c r="AH57" s="123">
        <v>744</v>
      </c>
      <c r="AI57" s="104">
        <v>73</v>
      </c>
      <c r="AJ57" s="100"/>
      <c r="AK57" s="28">
        <v>2207</v>
      </c>
      <c r="AL57" s="29">
        <v>242</v>
      </c>
      <c r="AM57" s="29">
        <v>775</v>
      </c>
      <c r="AN57" s="29">
        <v>78</v>
      </c>
      <c r="AO57" s="26"/>
      <c r="AP57" s="28">
        <v>2170</v>
      </c>
      <c r="AQ57" s="29">
        <v>242</v>
      </c>
      <c r="AR57" s="29">
        <v>742</v>
      </c>
      <c r="AS57" s="29">
        <v>84</v>
      </c>
      <c r="AT57" s="26"/>
      <c r="AU57" s="28">
        <v>2144</v>
      </c>
      <c r="AV57" s="29">
        <v>245</v>
      </c>
      <c r="AW57" s="29">
        <v>763</v>
      </c>
      <c r="AX57" s="29">
        <v>80</v>
      </c>
      <c r="AY57" s="26"/>
      <c r="AZ57" s="28">
        <f>121+57+37+95+381+1364</f>
        <v>2055</v>
      </c>
      <c r="BA57" s="29">
        <v>223</v>
      </c>
      <c r="BB57" s="29">
        <f>45+145+512</f>
        <v>702</v>
      </c>
      <c r="BC57" s="29">
        <v>67</v>
      </c>
      <c r="BD57" s="26"/>
      <c r="BE57" s="28">
        <v>1955</v>
      </c>
      <c r="BF57" s="29">
        <v>208</v>
      </c>
      <c r="BG57" s="29">
        <v>798</v>
      </c>
      <c r="BH57" s="29">
        <v>65</v>
      </c>
      <c r="BI57" s="26"/>
      <c r="BJ57" s="28">
        <v>1996</v>
      </c>
      <c r="BK57" s="29">
        <v>207</v>
      </c>
      <c r="BL57" s="29">
        <v>745</v>
      </c>
      <c r="BM57" s="29">
        <v>69</v>
      </c>
      <c r="BN57" s="26"/>
      <c r="BO57" s="28">
        <v>1806</v>
      </c>
      <c r="BP57" s="29">
        <v>199</v>
      </c>
      <c r="BQ57" s="29">
        <v>816</v>
      </c>
      <c r="BR57" s="29">
        <v>69</v>
      </c>
      <c r="BS57" s="26"/>
      <c r="BT57" s="28">
        <v>1660</v>
      </c>
      <c r="BU57" s="29">
        <v>167</v>
      </c>
      <c r="BV57" s="29">
        <v>569</v>
      </c>
      <c r="BW57" s="29">
        <v>58</v>
      </c>
      <c r="BX57" s="26"/>
      <c r="BY57" s="28">
        <v>1443</v>
      </c>
      <c r="BZ57" s="29">
        <v>120</v>
      </c>
      <c r="CA57" s="29"/>
      <c r="CB57" s="29"/>
      <c r="CC57" s="26"/>
      <c r="CD57" s="29"/>
      <c r="CE57" s="29"/>
      <c r="CF57" s="29"/>
      <c r="CG57" s="26"/>
      <c r="CH57" s="29"/>
      <c r="CI57" s="29"/>
      <c r="CJ57" s="29"/>
      <c r="CK57" s="11"/>
      <c r="CL57" s="11"/>
      <c r="CM57" s="11"/>
      <c r="CN57" s="11"/>
      <c r="CO57" s="11"/>
      <c r="CP57" s="11"/>
      <c r="CQ57" s="11"/>
      <c r="CR57" s="11"/>
    </row>
    <row r="58" spans="1:96" x14ac:dyDescent="0.25">
      <c r="A58" s="22" t="s">
        <v>9</v>
      </c>
      <c r="B58" s="227" t="s">
        <v>12</v>
      </c>
      <c r="C58" s="227" t="s">
        <v>12</v>
      </c>
      <c r="D58" s="227" t="s">
        <v>12</v>
      </c>
      <c r="E58" s="228" t="s">
        <v>12</v>
      </c>
      <c r="F58" s="294"/>
      <c r="G58" s="227" t="s">
        <v>12</v>
      </c>
      <c r="H58" s="227" t="s">
        <v>12</v>
      </c>
      <c r="I58" s="227" t="s">
        <v>12</v>
      </c>
      <c r="J58" s="228" t="s">
        <v>12</v>
      </c>
      <c r="K58" s="102"/>
      <c r="L58" s="237" t="s">
        <v>12</v>
      </c>
      <c r="M58" s="237" t="s">
        <v>12</v>
      </c>
      <c r="N58" s="237" t="s">
        <v>12</v>
      </c>
      <c r="O58" s="237" t="s">
        <v>12</v>
      </c>
      <c r="P58" s="102"/>
      <c r="Q58" s="237">
        <v>2</v>
      </c>
      <c r="R58" s="237">
        <v>0</v>
      </c>
      <c r="S58" s="237">
        <v>0</v>
      </c>
      <c r="T58" s="237">
        <v>0</v>
      </c>
      <c r="U58" s="102"/>
      <c r="V58" s="99">
        <v>25</v>
      </c>
      <c r="W58" s="99">
        <v>25</v>
      </c>
      <c r="X58" s="99">
        <v>26</v>
      </c>
      <c r="Y58" s="99">
        <v>0</v>
      </c>
      <c r="Z58" s="102"/>
      <c r="AA58" s="23">
        <v>662</v>
      </c>
      <c r="AB58" s="23">
        <v>0</v>
      </c>
      <c r="AC58" s="23">
        <v>1345</v>
      </c>
      <c r="AD58" s="23">
        <v>0</v>
      </c>
      <c r="AE58" s="102"/>
      <c r="AF58" s="121">
        <v>3136</v>
      </c>
      <c r="AG58" s="103">
        <v>14</v>
      </c>
      <c r="AH58" s="122">
        <v>1414</v>
      </c>
      <c r="AI58" s="103">
        <v>0</v>
      </c>
      <c r="AJ58" s="102"/>
      <c r="AK58" s="23">
        <v>3276</v>
      </c>
      <c r="AL58" s="24">
        <v>35</v>
      </c>
      <c r="AM58" s="25">
        <v>1326</v>
      </c>
      <c r="AN58" s="24">
        <v>0</v>
      </c>
      <c r="AO58" s="30"/>
      <c r="AP58" s="23">
        <v>3318</v>
      </c>
      <c r="AQ58" s="24">
        <v>34</v>
      </c>
      <c r="AR58" s="25">
        <v>1397</v>
      </c>
      <c r="AS58" s="24">
        <v>0</v>
      </c>
      <c r="AT58" s="30"/>
      <c r="AU58" s="23">
        <v>3212</v>
      </c>
      <c r="AV58" s="24">
        <v>32</v>
      </c>
      <c r="AW58" s="25">
        <v>1435</v>
      </c>
      <c r="AX58" s="24">
        <v>0</v>
      </c>
      <c r="AY58" s="30"/>
      <c r="AZ58" s="23">
        <f>387+434+1803+4+90+67+286</f>
        <v>3071</v>
      </c>
      <c r="BA58" s="24">
        <f>27+2</f>
        <v>29</v>
      </c>
      <c r="BB58" s="25">
        <f>1+3+8+180+383+931</f>
        <v>1506</v>
      </c>
      <c r="BC58" s="24" t="s">
        <v>12</v>
      </c>
      <c r="BD58" s="30"/>
      <c r="BE58" s="23">
        <v>3058</v>
      </c>
      <c r="BF58" s="24">
        <v>26</v>
      </c>
      <c r="BG58" s="25">
        <v>1326</v>
      </c>
      <c r="BH58" s="24" t="s">
        <v>12</v>
      </c>
      <c r="BI58" s="30"/>
      <c r="BJ58" s="23">
        <v>2753</v>
      </c>
      <c r="BK58" s="24">
        <v>30</v>
      </c>
      <c r="BL58" s="25">
        <v>1213</v>
      </c>
      <c r="BM58" s="24" t="s">
        <v>12</v>
      </c>
      <c r="BN58" s="30"/>
      <c r="BO58" s="23">
        <v>2908</v>
      </c>
      <c r="BP58" s="24">
        <v>40</v>
      </c>
      <c r="BQ58" s="25">
        <v>1489</v>
      </c>
      <c r="BR58" s="24" t="s">
        <v>12</v>
      </c>
      <c r="BS58" s="30"/>
      <c r="BT58" s="23">
        <v>2867</v>
      </c>
      <c r="BU58" s="24">
        <v>29</v>
      </c>
      <c r="BV58" s="25">
        <v>1495</v>
      </c>
      <c r="BW58" s="24" t="s">
        <v>12</v>
      </c>
      <c r="BX58" s="30"/>
      <c r="BY58" s="23">
        <v>2230</v>
      </c>
      <c r="BZ58" s="24">
        <v>65</v>
      </c>
      <c r="CA58" s="29"/>
      <c r="CB58" s="29"/>
      <c r="CC58" s="30"/>
      <c r="CD58" s="29"/>
      <c r="CE58" s="29"/>
      <c r="CF58" s="29"/>
      <c r="CG58" s="30"/>
      <c r="CH58" s="29"/>
      <c r="CI58" s="29"/>
      <c r="CJ58" s="29"/>
      <c r="CK58" s="11"/>
      <c r="CL58" s="11"/>
      <c r="CM58" s="11"/>
      <c r="CN58" s="11"/>
      <c r="CO58" s="11"/>
      <c r="CP58" s="11"/>
      <c r="CQ58" s="11"/>
      <c r="CR58" s="11"/>
    </row>
    <row r="59" spans="1:96" x14ac:dyDescent="0.25">
      <c r="A59" s="27" t="s">
        <v>10</v>
      </c>
      <c r="B59" s="112" t="s">
        <v>12</v>
      </c>
      <c r="C59" s="112" t="s">
        <v>12</v>
      </c>
      <c r="D59" s="112" t="s">
        <v>12</v>
      </c>
      <c r="E59" s="112" t="s">
        <v>12</v>
      </c>
      <c r="F59" s="294"/>
      <c r="G59" s="112" t="s">
        <v>12</v>
      </c>
      <c r="H59" s="112" t="s">
        <v>12</v>
      </c>
      <c r="I59" s="112" t="s">
        <v>12</v>
      </c>
      <c r="J59" s="112" t="s">
        <v>12</v>
      </c>
      <c r="K59" s="100"/>
      <c r="L59" s="240" t="s">
        <v>12</v>
      </c>
      <c r="M59" s="240" t="s">
        <v>12</v>
      </c>
      <c r="N59" s="240" t="s">
        <v>12</v>
      </c>
      <c r="O59" s="240" t="s">
        <v>12</v>
      </c>
      <c r="P59" s="100"/>
      <c r="Q59" s="240" t="s">
        <v>12</v>
      </c>
      <c r="R59" s="240" t="s">
        <v>12</v>
      </c>
      <c r="S59" s="240" t="s">
        <v>12</v>
      </c>
      <c r="T59" s="240" t="s">
        <v>12</v>
      </c>
      <c r="U59" s="100"/>
      <c r="V59" s="273">
        <v>438</v>
      </c>
      <c r="W59" s="273">
        <v>1</v>
      </c>
      <c r="X59" s="273">
        <v>9</v>
      </c>
      <c r="Y59" s="273">
        <v>0</v>
      </c>
      <c r="Z59" s="100"/>
      <c r="AA59" s="210">
        <v>11</v>
      </c>
      <c r="AB59" s="210">
        <v>1</v>
      </c>
      <c r="AC59" s="210">
        <v>123</v>
      </c>
      <c r="AD59" s="210">
        <v>0</v>
      </c>
      <c r="AE59" s="100"/>
      <c r="AF59" s="112">
        <v>405</v>
      </c>
      <c r="AG59" s="104">
        <v>0</v>
      </c>
      <c r="AH59" s="123">
        <v>139</v>
      </c>
      <c r="AI59" s="104">
        <v>0</v>
      </c>
      <c r="AJ59" s="100"/>
      <c r="AK59" s="28">
        <v>415</v>
      </c>
      <c r="AL59" s="29">
        <v>0</v>
      </c>
      <c r="AM59" s="29">
        <v>144</v>
      </c>
      <c r="AN59" s="29">
        <v>0</v>
      </c>
      <c r="AO59" s="26"/>
      <c r="AP59" s="28">
        <v>421</v>
      </c>
      <c r="AQ59" s="29">
        <v>0</v>
      </c>
      <c r="AR59" s="29">
        <v>170</v>
      </c>
      <c r="AS59" s="29">
        <v>0</v>
      </c>
      <c r="AT59" s="26"/>
      <c r="AU59" s="28">
        <v>386</v>
      </c>
      <c r="AV59" s="29">
        <v>0</v>
      </c>
      <c r="AW59" s="29">
        <v>155</v>
      </c>
      <c r="AX59" s="29">
        <v>0</v>
      </c>
      <c r="AY59" s="26"/>
      <c r="AZ59" s="28">
        <f>65+69+267+1</f>
        <v>402</v>
      </c>
      <c r="BA59" s="29">
        <v>0</v>
      </c>
      <c r="BB59" s="29">
        <f>31+36+77</f>
        <v>144</v>
      </c>
      <c r="BC59" s="29" t="s">
        <v>12</v>
      </c>
      <c r="BD59" s="26"/>
      <c r="BE59" s="28">
        <v>370</v>
      </c>
      <c r="BF59" s="29">
        <v>0</v>
      </c>
      <c r="BG59" s="29">
        <v>128</v>
      </c>
      <c r="BH59" s="29" t="s">
        <v>12</v>
      </c>
      <c r="BI59" s="26"/>
      <c r="BJ59" s="28">
        <v>357</v>
      </c>
      <c r="BK59" s="29" t="s">
        <v>12</v>
      </c>
      <c r="BL59" s="29">
        <v>133</v>
      </c>
      <c r="BM59" s="29" t="s">
        <v>12</v>
      </c>
      <c r="BN59" s="26"/>
      <c r="BO59" s="28">
        <v>328</v>
      </c>
      <c r="BP59" s="29" t="s">
        <v>12</v>
      </c>
      <c r="BQ59" s="29">
        <v>124</v>
      </c>
      <c r="BR59" s="29" t="s">
        <v>12</v>
      </c>
      <c r="BS59" s="26"/>
      <c r="BT59" s="28">
        <v>340</v>
      </c>
      <c r="BU59" s="29" t="s">
        <v>12</v>
      </c>
      <c r="BV59" s="29">
        <v>69</v>
      </c>
      <c r="BW59" s="29" t="s">
        <v>12</v>
      </c>
      <c r="BX59" s="26"/>
      <c r="BY59" s="28">
        <v>221</v>
      </c>
      <c r="BZ59" s="29" t="s">
        <v>12</v>
      </c>
      <c r="CA59" s="29"/>
      <c r="CB59" s="29"/>
      <c r="CC59" s="26"/>
      <c r="CD59" s="29"/>
      <c r="CE59" s="29"/>
      <c r="CF59" s="29"/>
      <c r="CG59" s="26"/>
      <c r="CH59" s="29"/>
      <c r="CI59" s="29"/>
      <c r="CJ59" s="29"/>
      <c r="CK59" s="11"/>
      <c r="CL59" s="11"/>
      <c r="CM59" s="11"/>
      <c r="CN59" s="11"/>
      <c r="CO59" s="11"/>
      <c r="CP59" s="11"/>
      <c r="CQ59" s="11"/>
      <c r="CR59" s="11"/>
    </row>
    <row r="60" spans="1:96" ht="15.6" x14ac:dyDescent="0.25">
      <c r="A60" s="22" t="s">
        <v>26</v>
      </c>
      <c r="B60" s="229" t="s">
        <v>12</v>
      </c>
      <c r="C60" s="229" t="s">
        <v>12</v>
      </c>
      <c r="D60" s="229" t="s">
        <v>12</v>
      </c>
      <c r="E60" s="229" t="s">
        <v>12</v>
      </c>
      <c r="F60" s="294"/>
      <c r="G60" s="229" t="s">
        <v>12</v>
      </c>
      <c r="H60" s="229" t="s">
        <v>12</v>
      </c>
      <c r="I60" s="229" t="s">
        <v>12</v>
      </c>
      <c r="J60" s="229" t="s">
        <v>12</v>
      </c>
      <c r="K60" s="102"/>
      <c r="L60" s="237" t="s">
        <v>12</v>
      </c>
      <c r="M60" s="237" t="s">
        <v>12</v>
      </c>
      <c r="N60" s="237" t="s">
        <v>12</v>
      </c>
      <c r="O60" s="237" t="s">
        <v>12</v>
      </c>
      <c r="P60" s="102"/>
      <c r="Q60" s="237" t="s">
        <v>12</v>
      </c>
      <c r="R60" s="237" t="s">
        <v>12</v>
      </c>
      <c r="S60" s="237" t="s">
        <v>12</v>
      </c>
      <c r="T60" s="237" t="s">
        <v>12</v>
      </c>
      <c r="U60" s="102"/>
      <c r="V60" s="229" t="s">
        <v>12</v>
      </c>
      <c r="W60" s="229" t="s">
        <v>12</v>
      </c>
      <c r="X60" s="229" t="s">
        <v>12</v>
      </c>
      <c r="Y60" s="229" t="s">
        <v>12</v>
      </c>
      <c r="Z60" s="102"/>
      <c r="AA60" s="23" t="s">
        <v>12</v>
      </c>
      <c r="AB60" s="23" t="s">
        <v>12</v>
      </c>
      <c r="AC60" s="23" t="s">
        <v>12</v>
      </c>
      <c r="AD60" s="23" t="s">
        <v>12</v>
      </c>
      <c r="AE60" s="102"/>
      <c r="AF60" s="121" t="s">
        <v>12</v>
      </c>
      <c r="AG60" s="121" t="s">
        <v>12</v>
      </c>
      <c r="AH60" s="121" t="s">
        <v>12</v>
      </c>
      <c r="AI60" s="121" t="s">
        <v>12</v>
      </c>
      <c r="AJ60" s="102"/>
      <c r="AK60" s="23">
        <v>1767</v>
      </c>
      <c r="AL60" s="24">
        <v>1</v>
      </c>
      <c r="AM60" s="25">
        <v>0</v>
      </c>
      <c r="AN60" s="24">
        <v>0</v>
      </c>
      <c r="AO60" s="30"/>
      <c r="AP60" s="23">
        <v>2844</v>
      </c>
      <c r="AQ60" s="24">
        <v>5</v>
      </c>
      <c r="AR60" s="25">
        <v>758</v>
      </c>
      <c r="AS60" s="24">
        <v>1</v>
      </c>
      <c r="AT60" s="30"/>
      <c r="AU60" s="23">
        <v>3142</v>
      </c>
      <c r="AV60" s="24">
        <v>26</v>
      </c>
      <c r="AW60" s="25">
        <v>714</v>
      </c>
      <c r="AX60" s="24">
        <v>0</v>
      </c>
      <c r="AY60" s="30"/>
      <c r="AZ60" s="23">
        <f>15+52+16+361+420+2162</f>
        <v>3026</v>
      </c>
      <c r="BA60" s="24">
        <v>5</v>
      </c>
      <c r="BB60" s="25">
        <f>85+159+481</f>
        <v>725</v>
      </c>
      <c r="BC60" s="24" t="s">
        <v>12</v>
      </c>
      <c r="BD60" s="30"/>
      <c r="BE60" s="23">
        <v>3016</v>
      </c>
      <c r="BF60" s="24">
        <v>6</v>
      </c>
      <c r="BG60" s="25">
        <v>779</v>
      </c>
      <c r="BH60" s="24" t="s">
        <v>12</v>
      </c>
      <c r="BI60" s="30"/>
      <c r="BJ60" s="23">
        <v>2769</v>
      </c>
      <c r="BK60" s="24">
        <v>6</v>
      </c>
      <c r="BL60" s="25">
        <v>821</v>
      </c>
      <c r="BM60" s="24" t="s">
        <v>12</v>
      </c>
      <c r="BN60" s="30"/>
      <c r="BO60" s="23">
        <v>2628</v>
      </c>
      <c r="BP60" s="24">
        <v>7</v>
      </c>
      <c r="BQ60" s="25">
        <v>139</v>
      </c>
      <c r="BR60" s="24" t="s">
        <v>12</v>
      </c>
      <c r="BS60" s="30"/>
      <c r="BT60" s="23">
        <v>2554</v>
      </c>
      <c r="BU60" s="24">
        <v>7</v>
      </c>
      <c r="BV60" s="25">
        <v>102</v>
      </c>
      <c r="BW60" s="24" t="s">
        <v>12</v>
      </c>
      <c r="BX60" s="30"/>
      <c r="BY60" s="23">
        <v>2333</v>
      </c>
      <c r="BZ60" s="24">
        <v>6</v>
      </c>
      <c r="CA60" s="29"/>
      <c r="CB60" s="29"/>
      <c r="CC60" s="30"/>
      <c r="CD60" s="29"/>
      <c r="CE60" s="29"/>
      <c r="CF60" s="29"/>
      <c r="CG60" s="30"/>
      <c r="CH60" s="29"/>
      <c r="CI60" s="29"/>
      <c r="CJ60" s="29"/>
      <c r="CK60" s="11"/>
      <c r="CL60" s="11"/>
      <c r="CM60" s="11"/>
      <c r="CN60" s="11"/>
      <c r="CO60" s="11"/>
      <c r="CP60" s="11"/>
      <c r="CQ60" s="11"/>
      <c r="CR60" s="11"/>
    </row>
    <row r="61" spans="1:96" ht="15.6" x14ac:dyDescent="0.25">
      <c r="A61" s="27" t="s">
        <v>11</v>
      </c>
      <c r="B61" s="112" t="s">
        <v>12</v>
      </c>
      <c r="C61" s="112" t="s">
        <v>12</v>
      </c>
      <c r="D61" s="112" t="s">
        <v>12</v>
      </c>
      <c r="E61" s="112" t="s">
        <v>12</v>
      </c>
      <c r="F61" s="294"/>
      <c r="G61" s="112" t="s">
        <v>12</v>
      </c>
      <c r="H61" s="112" t="s">
        <v>12</v>
      </c>
      <c r="I61" s="112" t="s">
        <v>12</v>
      </c>
      <c r="J61" s="112" t="s">
        <v>12</v>
      </c>
      <c r="K61" s="100"/>
      <c r="L61" s="240" t="s">
        <v>12</v>
      </c>
      <c r="M61" s="240" t="s">
        <v>12</v>
      </c>
      <c r="N61" s="240" t="s">
        <v>12</v>
      </c>
      <c r="O61" s="240" t="s">
        <v>12</v>
      </c>
      <c r="P61" s="100"/>
      <c r="Q61" s="240" t="s">
        <v>12</v>
      </c>
      <c r="R61" s="240" t="s">
        <v>12</v>
      </c>
      <c r="S61" s="240" t="s">
        <v>12</v>
      </c>
      <c r="T61" s="240" t="s">
        <v>12</v>
      </c>
      <c r="U61" s="100"/>
      <c r="V61" s="112" t="s">
        <v>12</v>
      </c>
      <c r="W61" s="112" t="s">
        <v>12</v>
      </c>
      <c r="X61" s="112" t="s">
        <v>12</v>
      </c>
      <c r="Y61" s="112" t="s">
        <v>12</v>
      </c>
      <c r="Z61" s="100"/>
      <c r="AA61" s="210" t="s">
        <v>12</v>
      </c>
      <c r="AB61" s="210" t="s">
        <v>12</v>
      </c>
      <c r="AC61" s="210" t="s">
        <v>12</v>
      </c>
      <c r="AD61" s="210" t="s">
        <v>12</v>
      </c>
      <c r="AE61" s="100"/>
      <c r="AF61" s="112" t="s">
        <v>12</v>
      </c>
      <c r="AG61" s="112" t="s">
        <v>12</v>
      </c>
      <c r="AH61" s="112" t="s">
        <v>12</v>
      </c>
      <c r="AI61" s="112" t="s">
        <v>12</v>
      </c>
      <c r="AJ61" s="100"/>
      <c r="AK61" s="28" t="s">
        <v>12</v>
      </c>
      <c r="AL61" s="29" t="s">
        <v>12</v>
      </c>
      <c r="AM61" s="29" t="s">
        <v>12</v>
      </c>
      <c r="AN61" s="29" t="s">
        <v>12</v>
      </c>
      <c r="AO61" s="26"/>
      <c r="AP61" s="28" t="s">
        <v>12</v>
      </c>
      <c r="AQ61" s="29" t="s">
        <v>12</v>
      </c>
      <c r="AR61" s="29" t="s">
        <v>12</v>
      </c>
      <c r="AS61" s="29" t="s">
        <v>12</v>
      </c>
      <c r="AT61" s="26"/>
      <c r="AU61" s="28">
        <v>0</v>
      </c>
      <c r="AV61" s="29">
        <v>0</v>
      </c>
      <c r="AW61" s="29">
        <v>67</v>
      </c>
      <c r="AX61" s="29">
        <v>0</v>
      </c>
      <c r="AY61" s="26"/>
      <c r="AZ61" s="28">
        <f>24+42+88+4</f>
        <v>158</v>
      </c>
      <c r="BA61" s="29">
        <v>3</v>
      </c>
      <c r="BB61" s="29">
        <v>20</v>
      </c>
      <c r="BC61" s="29" t="s">
        <v>12</v>
      </c>
      <c r="BD61" s="26"/>
      <c r="BE61" s="28">
        <v>144</v>
      </c>
      <c r="BF61" s="29">
        <v>2</v>
      </c>
      <c r="BG61" s="29">
        <v>33</v>
      </c>
      <c r="BH61" s="29" t="s">
        <v>12</v>
      </c>
      <c r="BI61" s="26"/>
      <c r="BJ61" s="28">
        <v>150</v>
      </c>
      <c r="BK61" s="29">
        <v>2</v>
      </c>
      <c r="BL61" s="29">
        <v>36</v>
      </c>
      <c r="BM61" s="29" t="s">
        <v>12</v>
      </c>
      <c r="BN61" s="26"/>
      <c r="BO61" s="28">
        <v>155</v>
      </c>
      <c r="BP61" s="29">
        <v>1</v>
      </c>
      <c r="BQ61" s="29" t="s">
        <v>12</v>
      </c>
      <c r="BR61" s="29" t="s">
        <v>12</v>
      </c>
      <c r="BS61" s="26"/>
      <c r="BT61" s="28">
        <v>128</v>
      </c>
      <c r="BU61" s="29">
        <v>1</v>
      </c>
      <c r="BV61" s="29">
        <v>8</v>
      </c>
      <c r="BW61" s="29" t="s">
        <v>12</v>
      </c>
      <c r="BX61" s="26"/>
      <c r="BY61" s="28">
        <v>123</v>
      </c>
      <c r="BZ61" s="29">
        <v>1</v>
      </c>
      <c r="CA61" s="29"/>
      <c r="CB61" s="29"/>
      <c r="CC61" s="26"/>
      <c r="CD61" s="29"/>
      <c r="CE61" s="29"/>
      <c r="CF61" s="29"/>
      <c r="CG61" s="26"/>
      <c r="CH61" s="29"/>
      <c r="CI61" s="29"/>
      <c r="CJ61" s="29"/>
      <c r="CK61" s="11"/>
      <c r="CL61" s="11"/>
      <c r="CM61" s="11"/>
      <c r="CN61" s="11"/>
      <c r="CO61" s="11"/>
      <c r="CP61" s="11"/>
      <c r="CQ61" s="11"/>
      <c r="CR61" s="11"/>
    </row>
    <row r="62" spans="1:96" ht="15.6" x14ac:dyDescent="0.25">
      <c r="A62" s="22" t="s">
        <v>13</v>
      </c>
      <c r="B62" s="229" t="s">
        <v>12</v>
      </c>
      <c r="C62" s="229" t="s">
        <v>12</v>
      </c>
      <c r="D62" s="229" t="s">
        <v>12</v>
      </c>
      <c r="E62" s="229" t="s">
        <v>12</v>
      </c>
      <c r="F62" s="294"/>
      <c r="G62" s="229" t="s">
        <v>12</v>
      </c>
      <c r="H62" s="229" t="s">
        <v>12</v>
      </c>
      <c r="I62" s="229" t="s">
        <v>12</v>
      </c>
      <c r="J62" s="229" t="s">
        <v>12</v>
      </c>
      <c r="K62" s="102"/>
      <c r="L62" s="237" t="s">
        <v>12</v>
      </c>
      <c r="M62" s="237" t="s">
        <v>12</v>
      </c>
      <c r="N62" s="237" t="s">
        <v>12</v>
      </c>
      <c r="O62" s="237" t="s">
        <v>12</v>
      </c>
      <c r="P62" s="102"/>
      <c r="Q62" s="237" t="s">
        <v>12</v>
      </c>
      <c r="R62" s="237" t="s">
        <v>12</v>
      </c>
      <c r="S62" s="237" t="s">
        <v>12</v>
      </c>
      <c r="T62" s="237" t="s">
        <v>12</v>
      </c>
      <c r="U62" s="102"/>
      <c r="V62" s="229" t="s">
        <v>12</v>
      </c>
      <c r="W62" s="229" t="s">
        <v>12</v>
      </c>
      <c r="X62" s="229" t="s">
        <v>12</v>
      </c>
      <c r="Y62" s="229" t="s">
        <v>12</v>
      </c>
      <c r="Z62" s="102"/>
      <c r="AA62" s="23" t="s">
        <v>12</v>
      </c>
      <c r="AB62" s="23" t="s">
        <v>12</v>
      </c>
      <c r="AC62" s="23" t="s">
        <v>12</v>
      </c>
      <c r="AD62" s="23" t="s">
        <v>12</v>
      </c>
      <c r="AE62" s="102"/>
      <c r="AF62" s="121" t="s">
        <v>12</v>
      </c>
      <c r="AG62" s="121" t="s">
        <v>12</v>
      </c>
      <c r="AH62" s="121" t="s">
        <v>12</v>
      </c>
      <c r="AI62" s="121" t="s">
        <v>12</v>
      </c>
      <c r="AJ62" s="102"/>
      <c r="AK62" s="23" t="s">
        <v>12</v>
      </c>
      <c r="AL62" s="24" t="s">
        <v>12</v>
      </c>
      <c r="AM62" s="25" t="s">
        <v>12</v>
      </c>
      <c r="AN62" s="24" t="s">
        <v>12</v>
      </c>
      <c r="AO62" s="30"/>
      <c r="AP62" s="23" t="s">
        <v>12</v>
      </c>
      <c r="AQ62" s="24" t="s">
        <v>12</v>
      </c>
      <c r="AR62" s="25" t="s">
        <v>12</v>
      </c>
      <c r="AS62" s="24" t="s">
        <v>12</v>
      </c>
      <c r="AT62" s="30"/>
      <c r="AU62" s="23" t="s">
        <v>12</v>
      </c>
      <c r="AV62" s="24" t="s">
        <v>12</v>
      </c>
      <c r="AW62" s="25" t="s">
        <v>12</v>
      </c>
      <c r="AX62" s="24" t="s">
        <v>12</v>
      </c>
      <c r="AY62" s="30"/>
      <c r="AZ62" s="23" t="s">
        <v>12</v>
      </c>
      <c r="BA62" s="24" t="s">
        <v>12</v>
      </c>
      <c r="BB62" s="25" t="s">
        <v>12</v>
      </c>
      <c r="BC62" s="24" t="s">
        <v>12</v>
      </c>
      <c r="BD62" s="30"/>
      <c r="BE62" s="23" t="s">
        <v>12</v>
      </c>
      <c r="BF62" s="24" t="s">
        <v>12</v>
      </c>
      <c r="BG62" s="25" t="s">
        <v>12</v>
      </c>
      <c r="BH62" s="24" t="s">
        <v>12</v>
      </c>
      <c r="BI62" s="30"/>
      <c r="BJ62" s="23">
        <v>860</v>
      </c>
      <c r="BK62" s="24">
        <v>1</v>
      </c>
      <c r="BL62" s="25">
        <v>65</v>
      </c>
      <c r="BM62" s="24" t="s">
        <v>12</v>
      </c>
      <c r="BN62" s="30"/>
      <c r="BO62" s="23">
        <v>890</v>
      </c>
      <c r="BP62" s="24">
        <v>2</v>
      </c>
      <c r="BQ62" s="25">
        <v>316</v>
      </c>
      <c r="BR62" s="24" t="s">
        <v>12</v>
      </c>
      <c r="BS62" s="30"/>
      <c r="BT62" s="23">
        <v>775</v>
      </c>
      <c r="BU62" s="24">
        <v>2</v>
      </c>
      <c r="BV62" s="25">
        <v>314</v>
      </c>
      <c r="BW62" s="24" t="s">
        <v>12</v>
      </c>
      <c r="BX62" s="30"/>
      <c r="BY62" s="23">
        <v>174</v>
      </c>
      <c r="BZ62" s="24">
        <v>1</v>
      </c>
      <c r="CA62" s="29"/>
      <c r="CB62" s="29"/>
      <c r="CC62" s="30"/>
      <c r="CD62" s="29"/>
      <c r="CE62" s="29"/>
      <c r="CF62" s="29"/>
      <c r="CG62" s="30"/>
      <c r="CH62" s="29"/>
      <c r="CI62" s="29"/>
      <c r="CJ62" s="29"/>
      <c r="CK62" s="11"/>
      <c r="CL62" s="11"/>
      <c r="CM62" s="11"/>
      <c r="CN62" s="11"/>
      <c r="CO62" s="11"/>
      <c r="CP62" s="11"/>
      <c r="CQ62" s="11"/>
      <c r="CR62" s="11"/>
    </row>
    <row r="63" spans="1:96" ht="15.6" x14ac:dyDescent="0.25">
      <c r="A63" s="27" t="s">
        <v>14</v>
      </c>
      <c r="B63" s="112" t="s">
        <v>12</v>
      </c>
      <c r="C63" s="112" t="s">
        <v>12</v>
      </c>
      <c r="D63" s="112" t="s">
        <v>12</v>
      </c>
      <c r="E63" s="112" t="s">
        <v>12</v>
      </c>
      <c r="F63" s="294"/>
      <c r="G63" s="112" t="s">
        <v>12</v>
      </c>
      <c r="H63" s="112" t="s">
        <v>12</v>
      </c>
      <c r="I63" s="112" t="s">
        <v>12</v>
      </c>
      <c r="J63" s="112" t="s">
        <v>12</v>
      </c>
      <c r="K63" s="100"/>
      <c r="L63" s="240" t="s">
        <v>12</v>
      </c>
      <c r="M63" s="240" t="s">
        <v>12</v>
      </c>
      <c r="N63" s="240" t="s">
        <v>12</v>
      </c>
      <c r="O63" s="240" t="s">
        <v>12</v>
      </c>
      <c r="P63" s="100"/>
      <c r="Q63" s="240" t="s">
        <v>12</v>
      </c>
      <c r="R63" s="240" t="s">
        <v>12</v>
      </c>
      <c r="S63" s="240" t="s">
        <v>12</v>
      </c>
      <c r="T63" s="240" t="s">
        <v>12</v>
      </c>
      <c r="U63" s="100"/>
      <c r="V63" s="112" t="s">
        <v>12</v>
      </c>
      <c r="W63" s="112" t="s">
        <v>12</v>
      </c>
      <c r="X63" s="112" t="s">
        <v>12</v>
      </c>
      <c r="Y63" s="112" t="s">
        <v>12</v>
      </c>
      <c r="Z63" s="100"/>
      <c r="AA63" s="210" t="s">
        <v>12</v>
      </c>
      <c r="AB63" s="210" t="s">
        <v>12</v>
      </c>
      <c r="AC63" s="210" t="s">
        <v>12</v>
      </c>
      <c r="AD63" s="210" t="s">
        <v>12</v>
      </c>
      <c r="AE63" s="100"/>
      <c r="AF63" s="112" t="s">
        <v>12</v>
      </c>
      <c r="AG63" s="112" t="s">
        <v>12</v>
      </c>
      <c r="AH63" s="112" t="s">
        <v>12</v>
      </c>
      <c r="AI63" s="112" t="s">
        <v>12</v>
      </c>
      <c r="AJ63" s="100"/>
      <c r="AK63" s="28" t="s">
        <v>12</v>
      </c>
      <c r="AL63" s="29" t="s">
        <v>12</v>
      </c>
      <c r="AM63" s="29" t="s">
        <v>12</v>
      </c>
      <c r="AN63" s="29" t="s">
        <v>12</v>
      </c>
      <c r="AO63" s="26"/>
      <c r="AP63" s="28" t="s">
        <v>12</v>
      </c>
      <c r="AQ63" s="29" t="s">
        <v>12</v>
      </c>
      <c r="AR63" s="29" t="s">
        <v>12</v>
      </c>
      <c r="AS63" s="29" t="s">
        <v>12</v>
      </c>
      <c r="AT63" s="26"/>
      <c r="AU63" s="28" t="s">
        <v>12</v>
      </c>
      <c r="AV63" s="29" t="s">
        <v>12</v>
      </c>
      <c r="AW63" s="29" t="s">
        <v>12</v>
      </c>
      <c r="AX63" s="29" t="s">
        <v>12</v>
      </c>
      <c r="AY63" s="26"/>
      <c r="AZ63" s="28">
        <f>1+1+1+1+12+45+8</f>
        <v>69</v>
      </c>
      <c r="BA63" s="29">
        <f>1+34</f>
        <v>35</v>
      </c>
      <c r="BB63" s="29">
        <v>0</v>
      </c>
      <c r="BC63" s="29">
        <v>0</v>
      </c>
      <c r="BD63" s="26"/>
      <c r="BE63" s="28">
        <v>982</v>
      </c>
      <c r="BF63" s="29">
        <v>296</v>
      </c>
      <c r="BG63" s="29">
        <v>1004</v>
      </c>
      <c r="BH63" s="29" t="s">
        <v>12</v>
      </c>
      <c r="BI63" s="26"/>
      <c r="BJ63" s="28">
        <v>1147</v>
      </c>
      <c r="BK63" s="29">
        <v>38</v>
      </c>
      <c r="BL63" s="29">
        <v>87</v>
      </c>
      <c r="BM63" s="29" t="s">
        <v>12</v>
      </c>
      <c r="BN63" s="26"/>
      <c r="BO63" s="28">
        <v>1341</v>
      </c>
      <c r="BP63" s="29">
        <v>175</v>
      </c>
      <c r="BQ63" s="29">
        <v>259</v>
      </c>
      <c r="BR63" s="29" t="s">
        <v>12</v>
      </c>
      <c r="BS63" s="26"/>
      <c r="BT63" s="28">
        <v>1046</v>
      </c>
      <c r="BU63" s="29">
        <v>176</v>
      </c>
      <c r="BV63" s="29">
        <v>2</v>
      </c>
      <c r="BW63" s="29" t="s">
        <v>12</v>
      </c>
      <c r="BX63" s="26"/>
      <c r="BY63" s="28">
        <v>605</v>
      </c>
      <c r="BZ63" s="29">
        <v>28</v>
      </c>
      <c r="CA63" s="29"/>
      <c r="CB63" s="29"/>
      <c r="CC63" s="26"/>
      <c r="CD63" s="29"/>
      <c r="CE63" s="29"/>
      <c r="CF63" s="29"/>
      <c r="CG63" s="26"/>
      <c r="CH63" s="29"/>
      <c r="CI63" s="29"/>
      <c r="CJ63" s="29"/>
      <c r="CK63" s="11"/>
      <c r="CL63" s="11"/>
      <c r="CM63" s="11"/>
      <c r="CN63" s="11"/>
      <c r="CO63" s="11"/>
      <c r="CP63" s="11"/>
      <c r="CQ63" s="11"/>
      <c r="CR63" s="11"/>
    </row>
    <row r="64" spans="1:96" x14ac:dyDescent="0.25">
      <c r="A64" s="22" t="s">
        <v>15</v>
      </c>
      <c r="B64" s="237">
        <v>821</v>
      </c>
      <c r="C64" s="237">
        <v>8</v>
      </c>
      <c r="D64" s="237">
        <v>400</v>
      </c>
      <c r="E64" s="237">
        <v>1</v>
      </c>
      <c r="F64" s="294"/>
      <c r="G64" s="226">
        <v>792</v>
      </c>
      <c r="H64" s="227">
        <v>7</v>
      </c>
      <c r="I64" s="226">
        <v>448</v>
      </c>
      <c r="J64" s="227">
        <v>1</v>
      </c>
      <c r="K64" s="102"/>
      <c r="L64" s="237">
        <v>735</v>
      </c>
      <c r="M64" s="237">
        <v>6</v>
      </c>
      <c r="N64" s="237">
        <v>449</v>
      </c>
      <c r="O64" s="237">
        <v>1</v>
      </c>
      <c r="P64" s="102"/>
      <c r="Q64" s="237">
        <v>782</v>
      </c>
      <c r="R64" s="237">
        <v>6</v>
      </c>
      <c r="S64" s="237">
        <v>430</v>
      </c>
      <c r="T64" s="237">
        <v>1</v>
      </c>
      <c r="U64" s="102"/>
      <c r="V64" s="226">
        <v>786</v>
      </c>
      <c r="W64" s="227">
        <v>6</v>
      </c>
      <c r="X64" s="226">
        <v>0</v>
      </c>
      <c r="Y64" s="227">
        <v>0</v>
      </c>
      <c r="Z64" s="102"/>
      <c r="AA64" s="23">
        <v>745</v>
      </c>
      <c r="AB64" s="23">
        <v>4</v>
      </c>
      <c r="AC64" s="23">
        <v>254</v>
      </c>
      <c r="AD64" s="23">
        <v>0</v>
      </c>
      <c r="AE64" s="102"/>
      <c r="AF64" s="99">
        <v>755</v>
      </c>
      <c r="AG64" s="103">
        <v>3</v>
      </c>
      <c r="AH64" s="105">
        <v>453</v>
      </c>
      <c r="AI64" s="103">
        <v>0</v>
      </c>
      <c r="AJ64" s="102"/>
      <c r="AK64" s="23">
        <v>776</v>
      </c>
      <c r="AL64" s="24">
        <v>4</v>
      </c>
      <c r="AM64" s="25">
        <v>441</v>
      </c>
      <c r="AN64" s="24">
        <v>2</v>
      </c>
      <c r="AO64" s="30"/>
      <c r="AP64" s="23">
        <v>775</v>
      </c>
      <c r="AQ64" s="24">
        <v>4</v>
      </c>
      <c r="AR64" s="25">
        <v>470</v>
      </c>
      <c r="AS64" s="24">
        <v>1</v>
      </c>
      <c r="AT64" s="30"/>
      <c r="AU64" s="23">
        <v>808</v>
      </c>
      <c r="AV64" s="24">
        <v>8</v>
      </c>
      <c r="AW64" s="25">
        <v>450</v>
      </c>
      <c r="AX64" s="24">
        <v>2</v>
      </c>
      <c r="AY64" s="30"/>
      <c r="AZ64" s="23">
        <f>44+249+481</f>
        <v>774</v>
      </c>
      <c r="BA64" s="24">
        <v>3</v>
      </c>
      <c r="BB64" s="25">
        <f>20+145+223</f>
        <v>388</v>
      </c>
      <c r="BC64" s="24">
        <v>2</v>
      </c>
      <c r="BD64" s="30"/>
      <c r="BE64" s="23">
        <v>684</v>
      </c>
      <c r="BF64" s="24">
        <v>0</v>
      </c>
      <c r="BG64" s="25">
        <v>128</v>
      </c>
      <c r="BH64" s="24" t="s">
        <v>12</v>
      </c>
      <c r="BI64" s="30"/>
      <c r="BJ64" s="23">
        <v>694</v>
      </c>
      <c r="BK64" s="24">
        <v>1</v>
      </c>
      <c r="BL64" s="25">
        <v>193</v>
      </c>
      <c r="BM64" s="24" t="s">
        <v>12</v>
      </c>
      <c r="BN64" s="30"/>
      <c r="BO64" s="23">
        <v>686</v>
      </c>
      <c r="BP64" s="24" t="s">
        <v>12</v>
      </c>
      <c r="BQ64" s="25">
        <v>316</v>
      </c>
      <c r="BR64" s="24" t="s">
        <v>12</v>
      </c>
      <c r="BS64" s="30"/>
      <c r="BT64" s="23">
        <v>668</v>
      </c>
      <c r="BU64" s="24" t="s">
        <v>12</v>
      </c>
      <c r="BV64" s="25" t="s">
        <v>12</v>
      </c>
      <c r="BW64" s="24" t="s">
        <v>12</v>
      </c>
      <c r="BX64" s="30"/>
      <c r="BY64" s="23">
        <v>528</v>
      </c>
      <c r="BZ64" s="24">
        <v>1</v>
      </c>
      <c r="CA64" s="29"/>
      <c r="CB64" s="29"/>
      <c r="CC64" s="30"/>
      <c r="CD64" s="29"/>
      <c r="CE64" s="29"/>
      <c r="CF64" s="29"/>
      <c r="CG64" s="30"/>
      <c r="CH64" s="29"/>
      <c r="CI64" s="29"/>
      <c r="CJ64" s="29"/>
      <c r="CK64" s="11"/>
      <c r="CL64" s="11"/>
      <c r="CM64" s="11"/>
      <c r="CN64" s="11"/>
      <c r="CO64" s="11"/>
      <c r="CP64" s="11"/>
      <c r="CQ64" s="11"/>
      <c r="CR64" s="11"/>
    </row>
    <row r="65" spans="1:96" ht="15.6" x14ac:dyDescent="0.25">
      <c r="A65" s="27" t="s">
        <v>16</v>
      </c>
      <c r="B65" s="112" t="s">
        <v>12</v>
      </c>
      <c r="C65" s="104" t="s">
        <v>12</v>
      </c>
      <c r="D65" s="104" t="s">
        <v>12</v>
      </c>
      <c r="E65" s="104" t="s">
        <v>12</v>
      </c>
      <c r="F65" s="294"/>
      <c r="G65" s="112" t="s">
        <v>12</v>
      </c>
      <c r="H65" s="104" t="s">
        <v>12</v>
      </c>
      <c r="I65" s="104" t="s">
        <v>12</v>
      </c>
      <c r="J65" s="104" t="s">
        <v>12</v>
      </c>
      <c r="K65" s="100"/>
      <c r="L65" s="240" t="s">
        <v>12</v>
      </c>
      <c r="M65" s="240" t="s">
        <v>12</v>
      </c>
      <c r="N65" s="240" t="s">
        <v>12</v>
      </c>
      <c r="O65" s="240" t="s">
        <v>12</v>
      </c>
      <c r="P65" s="100"/>
      <c r="Q65" s="240" t="s">
        <v>12</v>
      </c>
      <c r="R65" s="240" t="s">
        <v>12</v>
      </c>
      <c r="S65" s="240" t="s">
        <v>12</v>
      </c>
      <c r="T65" s="240" t="s">
        <v>12</v>
      </c>
      <c r="U65" s="100"/>
      <c r="V65" s="112" t="s">
        <v>12</v>
      </c>
      <c r="W65" s="104" t="s">
        <v>12</v>
      </c>
      <c r="X65" s="104" t="s">
        <v>12</v>
      </c>
      <c r="Y65" s="104" t="s">
        <v>12</v>
      </c>
      <c r="Z65" s="100"/>
      <c r="AA65" s="210" t="s">
        <v>12</v>
      </c>
      <c r="AB65" s="210" t="s">
        <v>12</v>
      </c>
      <c r="AC65" s="210" t="s">
        <v>12</v>
      </c>
      <c r="AD65" s="210" t="s">
        <v>12</v>
      </c>
      <c r="AE65" s="100"/>
      <c r="AF65" s="112" t="s">
        <v>12</v>
      </c>
      <c r="AG65" s="104" t="s">
        <v>12</v>
      </c>
      <c r="AH65" s="104" t="s">
        <v>12</v>
      </c>
      <c r="AI65" s="104" t="s">
        <v>12</v>
      </c>
      <c r="AJ65" s="100"/>
      <c r="AK65" s="28" t="s">
        <v>12</v>
      </c>
      <c r="AL65" s="29" t="s">
        <v>12</v>
      </c>
      <c r="AM65" s="29" t="s">
        <v>12</v>
      </c>
      <c r="AN65" s="29" t="s">
        <v>12</v>
      </c>
      <c r="AO65" s="26"/>
      <c r="AP65" s="28" t="s">
        <v>12</v>
      </c>
      <c r="AQ65" s="29" t="s">
        <v>12</v>
      </c>
      <c r="AR65" s="29" t="s">
        <v>12</v>
      </c>
      <c r="AS65" s="29" t="s">
        <v>12</v>
      </c>
      <c r="AT65" s="26"/>
      <c r="AU65" s="28" t="s">
        <v>12</v>
      </c>
      <c r="AV65" s="29" t="s">
        <v>12</v>
      </c>
      <c r="AW65" s="29" t="s">
        <v>12</v>
      </c>
      <c r="AX65" s="29" t="s">
        <v>12</v>
      </c>
      <c r="AY65" s="26"/>
      <c r="AZ65" s="28" t="s">
        <v>12</v>
      </c>
      <c r="BA65" s="29" t="s">
        <v>12</v>
      </c>
      <c r="BB65" s="29" t="s">
        <v>12</v>
      </c>
      <c r="BC65" s="29" t="s">
        <v>12</v>
      </c>
      <c r="BD65" s="26"/>
      <c r="BE65" s="28" t="s">
        <v>12</v>
      </c>
      <c r="BF65" s="29" t="s">
        <v>12</v>
      </c>
      <c r="BG65" s="29" t="s">
        <v>12</v>
      </c>
      <c r="BH65" s="29" t="s">
        <v>12</v>
      </c>
      <c r="BI65" s="26"/>
      <c r="BJ65" s="28" t="s">
        <v>12</v>
      </c>
      <c r="BK65" s="29" t="s">
        <v>12</v>
      </c>
      <c r="BL65" s="29" t="s">
        <v>12</v>
      </c>
      <c r="BM65" s="29" t="s">
        <v>12</v>
      </c>
      <c r="BN65" s="26"/>
      <c r="BO65" s="28">
        <v>450</v>
      </c>
      <c r="BP65" s="29" t="s">
        <v>12</v>
      </c>
      <c r="BQ65" s="29" t="s">
        <v>12</v>
      </c>
      <c r="BR65" s="29" t="s">
        <v>12</v>
      </c>
      <c r="BS65" s="26"/>
      <c r="BT65" s="28">
        <v>51</v>
      </c>
      <c r="BU65" s="29" t="s">
        <v>12</v>
      </c>
      <c r="BV65" s="29" t="s">
        <v>12</v>
      </c>
      <c r="BW65" s="29" t="s">
        <v>12</v>
      </c>
      <c r="BX65" s="26"/>
      <c r="BY65" s="28">
        <v>471</v>
      </c>
      <c r="BZ65" s="29" t="s">
        <v>12</v>
      </c>
      <c r="CA65" s="29"/>
      <c r="CB65" s="29"/>
      <c r="CC65" s="26"/>
      <c r="CD65" s="29"/>
      <c r="CE65" s="29"/>
      <c r="CF65" s="29"/>
      <c r="CG65" s="26"/>
      <c r="CH65" s="29"/>
      <c r="CI65" s="29"/>
      <c r="CJ65" s="29"/>
      <c r="CK65" s="11"/>
      <c r="CL65" s="11"/>
      <c r="CM65" s="11"/>
      <c r="CN65" s="11"/>
      <c r="CO65" s="11"/>
      <c r="CP65" s="11"/>
      <c r="CQ65" s="11"/>
      <c r="CR65" s="11"/>
    </row>
    <row r="66" spans="1:96" ht="15.6" x14ac:dyDescent="0.25">
      <c r="A66" s="22" t="s">
        <v>17</v>
      </c>
      <c r="B66" s="229" t="s">
        <v>12</v>
      </c>
      <c r="C66" s="227" t="s">
        <v>12</v>
      </c>
      <c r="D66" s="230" t="s">
        <v>12</v>
      </c>
      <c r="E66" s="227" t="s">
        <v>12</v>
      </c>
      <c r="F66" s="294"/>
      <c r="G66" s="229" t="s">
        <v>12</v>
      </c>
      <c r="H66" s="227" t="s">
        <v>12</v>
      </c>
      <c r="I66" s="230" t="s">
        <v>12</v>
      </c>
      <c r="J66" s="227" t="s">
        <v>12</v>
      </c>
      <c r="K66" s="107"/>
      <c r="L66" s="237" t="s">
        <v>12</v>
      </c>
      <c r="M66" s="237" t="s">
        <v>12</v>
      </c>
      <c r="N66" s="237" t="s">
        <v>12</v>
      </c>
      <c r="O66" s="237" t="s">
        <v>12</v>
      </c>
      <c r="P66" s="107"/>
      <c r="Q66" s="237" t="s">
        <v>12</v>
      </c>
      <c r="R66" s="237" t="s">
        <v>12</v>
      </c>
      <c r="S66" s="237" t="s">
        <v>12</v>
      </c>
      <c r="T66" s="237" t="s">
        <v>12</v>
      </c>
      <c r="U66" s="107"/>
      <c r="V66" s="229" t="s">
        <v>12</v>
      </c>
      <c r="W66" s="227" t="s">
        <v>12</v>
      </c>
      <c r="X66" s="230" t="s">
        <v>12</v>
      </c>
      <c r="Y66" s="227" t="s">
        <v>12</v>
      </c>
      <c r="Z66" s="107"/>
      <c r="AA66" s="23" t="s">
        <v>12</v>
      </c>
      <c r="AB66" s="23" t="s">
        <v>12</v>
      </c>
      <c r="AC66" s="23" t="s">
        <v>12</v>
      </c>
      <c r="AD66" s="23" t="s">
        <v>12</v>
      </c>
      <c r="AE66" s="107"/>
      <c r="AF66" s="121" t="s">
        <v>12</v>
      </c>
      <c r="AG66" s="103" t="s">
        <v>12</v>
      </c>
      <c r="AH66" s="105" t="s">
        <v>12</v>
      </c>
      <c r="AI66" s="103" t="s">
        <v>12</v>
      </c>
      <c r="AJ66" s="107"/>
      <c r="AK66" s="23" t="s">
        <v>12</v>
      </c>
      <c r="AL66" s="24" t="s">
        <v>12</v>
      </c>
      <c r="AM66" s="25" t="s">
        <v>12</v>
      </c>
      <c r="AN66" s="24" t="s">
        <v>12</v>
      </c>
      <c r="AO66" s="34"/>
      <c r="AP66" s="23" t="s">
        <v>12</v>
      </c>
      <c r="AQ66" s="24" t="s">
        <v>12</v>
      </c>
      <c r="AR66" s="25" t="s">
        <v>12</v>
      </c>
      <c r="AS66" s="24" t="s">
        <v>12</v>
      </c>
      <c r="AT66" s="34"/>
      <c r="AU66" s="23" t="s">
        <v>12</v>
      </c>
      <c r="AV66" s="24" t="s">
        <v>12</v>
      </c>
      <c r="AW66" s="25" t="s">
        <v>12</v>
      </c>
      <c r="AX66" s="24" t="s">
        <v>12</v>
      </c>
      <c r="AY66" s="34"/>
      <c r="AZ66" s="23" t="s">
        <v>12</v>
      </c>
      <c r="BA66" s="24" t="s">
        <v>12</v>
      </c>
      <c r="BB66" s="25" t="s">
        <v>12</v>
      </c>
      <c r="BC66" s="24" t="s">
        <v>12</v>
      </c>
      <c r="BD66" s="34"/>
      <c r="BE66" s="23" t="s">
        <v>12</v>
      </c>
      <c r="BF66" s="24" t="s">
        <v>12</v>
      </c>
      <c r="BG66" s="25" t="s">
        <v>12</v>
      </c>
      <c r="BH66" s="24" t="s">
        <v>12</v>
      </c>
      <c r="BI66" s="34"/>
      <c r="BJ66" s="23" t="s">
        <v>12</v>
      </c>
      <c r="BK66" s="24" t="s">
        <v>12</v>
      </c>
      <c r="BL66" s="25" t="s">
        <v>12</v>
      </c>
      <c r="BM66" s="24" t="s">
        <v>12</v>
      </c>
      <c r="BN66" s="34"/>
      <c r="BO66" s="23" t="s">
        <v>12</v>
      </c>
      <c r="BP66" s="24" t="s">
        <v>12</v>
      </c>
      <c r="BQ66" s="25" t="s">
        <v>12</v>
      </c>
      <c r="BR66" s="24" t="s">
        <v>12</v>
      </c>
      <c r="BS66" s="34"/>
      <c r="BT66" s="23" t="s">
        <v>12</v>
      </c>
      <c r="BU66" s="24" t="s">
        <v>12</v>
      </c>
      <c r="BV66" s="25" t="s">
        <v>12</v>
      </c>
      <c r="BW66" s="24" t="s">
        <v>12</v>
      </c>
      <c r="BX66" s="34"/>
      <c r="BY66" s="23">
        <v>283</v>
      </c>
      <c r="BZ66" s="24" t="s">
        <v>12</v>
      </c>
      <c r="CA66" s="29"/>
      <c r="CB66" s="29"/>
      <c r="CC66" s="34"/>
      <c r="CD66" s="29"/>
      <c r="CE66" s="29"/>
      <c r="CF66" s="29"/>
      <c r="CG66" s="34"/>
      <c r="CH66" s="29"/>
      <c r="CI66" s="29"/>
      <c r="CJ66" s="29"/>
      <c r="CK66" s="11"/>
      <c r="CL66" s="11"/>
      <c r="CM66" s="11"/>
      <c r="CN66" s="11"/>
      <c r="CO66" s="11"/>
      <c r="CP66" s="11"/>
      <c r="CQ66" s="11"/>
      <c r="CR66" s="11"/>
    </row>
    <row r="67" spans="1:96" x14ac:dyDescent="0.25">
      <c r="A67" s="32" t="s">
        <v>4</v>
      </c>
      <c r="B67" s="241">
        <v>188609</v>
      </c>
      <c r="C67" s="241">
        <v>8402</v>
      </c>
      <c r="D67" s="241">
        <v>54511</v>
      </c>
      <c r="E67" s="241">
        <v>916</v>
      </c>
      <c r="F67" s="296"/>
      <c r="G67" s="231">
        <v>185815</v>
      </c>
      <c r="H67" s="231">
        <v>8257</v>
      </c>
      <c r="I67" s="231">
        <v>52371</v>
      </c>
      <c r="J67" s="231">
        <v>1449</v>
      </c>
      <c r="K67" s="125"/>
      <c r="L67" s="241">
        <v>185425</v>
      </c>
      <c r="M67" s="241">
        <v>7795</v>
      </c>
      <c r="N67" s="241">
        <v>69795</v>
      </c>
      <c r="O67" s="241">
        <v>1207</v>
      </c>
      <c r="P67" s="125"/>
      <c r="Q67" s="241">
        <v>179301</v>
      </c>
      <c r="R67" s="241">
        <v>7189</v>
      </c>
      <c r="S67" s="241">
        <v>50017</v>
      </c>
      <c r="T67" s="241">
        <v>391</v>
      </c>
      <c r="U67" s="125"/>
      <c r="V67" s="231">
        <v>176631</v>
      </c>
      <c r="W67" s="231">
        <v>6711</v>
      </c>
      <c r="X67" s="231">
        <v>58261</v>
      </c>
      <c r="Y67" s="231">
        <v>399</v>
      </c>
      <c r="Z67" s="125"/>
      <c r="AA67" s="33">
        <v>167146</v>
      </c>
      <c r="AB67" s="33">
        <v>4964</v>
      </c>
      <c r="AC67" s="33">
        <v>59724</v>
      </c>
      <c r="AD67" s="33">
        <v>290</v>
      </c>
      <c r="AE67" s="125"/>
      <c r="AF67" s="106">
        <v>192838</v>
      </c>
      <c r="AG67" s="106">
        <v>2635</v>
      </c>
      <c r="AH67" s="106">
        <v>60315</v>
      </c>
      <c r="AI67" s="106">
        <v>480</v>
      </c>
      <c r="AJ67" s="125"/>
      <c r="AK67" s="33">
        <v>178595</v>
      </c>
      <c r="AL67" s="33">
        <v>2566</v>
      </c>
      <c r="AM67" s="33">
        <v>43288</v>
      </c>
      <c r="AN67" s="88">
        <v>171</v>
      </c>
      <c r="AO67" s="71"/>
      <c r="AP67" s="33">
        <f t="shared" ref="AP67:AS67" si="11">SUM(AP53:AP66)</f>
        <v>172893</v>
      </c>
      <c r="AQ67" s="33">
        <f t="shared" si="11"/>
        <v>2471</v>
      </c>
      <c r="AR67" s="33">
        <f t="shared" si="11"/>
        <v>62781</v>
      </c>
      <c r="AS67" s="35">
        <f t="shared" si="11"/>
        <v>366</v>
      </c>
      <c r="AT67" s="71"/>
      <c r="AU67" s="33">
        <f t="shared" ref="AU67:BC67" si="12">SUM(AU53:AU66)</f>
        <v>165841</v>
      </c>
      <c r="AV67" s="33">
        <f t="shared" si="12"/>
        <v>2535</v>
      </c>
      <c r="AW67" s="33">
        <f t="shared" si="12"/>
        <v>63586</v>
      </c>
      <c r="AX67" s="35">
        <f t="shared" si="12"/>
        <v>234</v>
      </c>
      <c r="AY67" s="71"/>
      <c r="AZ67" s="33">
        <f t="shared" si="12"/>
        <v>170522</v>
      </c>
      <c r="BA67" s="33">
        <f t="shared" si="12"/>
        <v>3372</v>
      </c>
      <c r="BB67" s="33">
        <f t="shared" si="12"/>
        <v>58307</v>
      </c>
      <c r="BC67" s="35">
        <f t="shared" si="12"/>
        <v>317</v>
      </c>
      <c r="BD67" s="71"/>
      <c r="BE67" s="33">
        <v>175744</v>
      </c>
      <c r="BF67" s="33">
        <v>5044</v>
      </c>
      <c r="BG67" s="33">
        <v>54065</v>
      </c>
      <c r="BH67" s="35">
        <v>65</v>
      </c>
      <c r="BI67" s="71"/>
      <c r="BJ67" s="33">
        <v>150135</v>
      </c>
      <c r="BK67" s="33">
        <v>5575</v>
      </c>
      <c r="BL67" s="33">
        <v>62418</v>
      </c>
      <c r="BM67" s="35">
        <v>69</v>
      </c>
      <c r="BN67" s="71"/>
      <c r="BO67" s="33">
        <v>142186</v>
      </c>
      <c r="BP67" s="33">
        <v>1991</v>
      </c>
      <c r="BQ67" s="33">
        <v>54248</v>
      </c>
      <c r="BR67" s="35">
        <v>69</v>
      </c>
      <c r="BS67" s="71"/>
      <c r="BT67" s="33">
        <v>114650</v>
      </c>
      <c r="BU67" s="33">
        <v>1811</v>
      </c>
      <c r="BV67" s="33">
        <v>36193</v>
      </c>
      <c r="BW67" s="35">
        <v>58</v>
      </c>
      <c r="BX67" s="71"/>
      <c r="BY67" s="33">
        <v>129157</v>
      </c>
      <c r="BZ67" s="33">
        <v>3024</v>
      </c>
      <c r="CA67" s="58"/>
      <c r="CB67" s="58"/>
      <c r="CC67" s="71"/>
      <c r="CD67" s="58"/>
      <c r="CE67" s="58"/>
      <c r="CF67" s="58"/>
      <c r="CG67" s="71"/>
      <c r="CH67" s="58"/>
      <c r="CI67" s="58"/>
      <c r="CJ67" s="58"/>
      <c r="CK67" s="11"/>
      <c r="CL67" s="11"/>
      <c r="CM67" s="11"/>
      <c r="CN67" s="11"/>
      <c r="CO67" s="11"/>
      <c r="CP67" s="11"/>
      <c r="CQ67" s="11"/>
      <c r="CR67" s="11"/>
    </row>
    <row r="68" spans="1:96" x14ac:dyDescent="0.25">
      <c r="A68" s="257"/>
      <c r="B68" s="257"/>
      <c r="C68" s="257"/>
      <c r="D68" s="257"/>
      <c r="E68" s="257"/>
      <c r="F68" s="257"/>
      <c r="G68" s="258"/>
      <c r="H68" s="258"/>
      <c r="I68" s="92"/>
      <c r="J68" s="259"/>
      <c r="K68" s="92"/>
      <c r="L68" s="72"/>
      <c r="M68" s="72"/>
      <c r="N68" s="252"/>
      <c r="O68" s="252"/>
      <c r="P68" s="92"/>
      <c r="Q68" s="72"/>
      <c r="R68" s="72"/>
      <c r="S68" s="72"/>
      <c r="T68" s="72"/>
      <c r="U68" s="92"/>
      <c r="V68" s="92"/>
      <c r="W68" s="92"/>
      <c r="X68" s="92"/>
      <c r="Y68" s="92"/>
      <c r="Z68" s="92"/>
      <c r="AA68" s="73"/>
      <c r="AB68" s="73"/>
      <c r="AC68" s="73"/>
      <c r="AD68" s="73"/>
      <c r="AE68" s="92"/>
      <c r="AF68" s="126"/>
      <c r="AG68" s="126"/>
      <c r="AH68" s="92"/>
      <c r="AI68" s="92"/>
      <c r="AJ68" s="92"/>
      <c r="AK68" s="73"/>
      <c r="AL68" s="73"/>
      <c r="AP68" s="73"/>
      <c r="AQ68" s="73"/>
      <c r="CK68" s="11"/>
      <c r="CL68" s="11"/>
      <c r="CM68" s="11"/>
      <c r="CN68" s="11"/>
      <c r="CO68" s="11"/>
      <c r="CP68" s="11"/>
      <c r="CQ68" s="11"/>
      <c r="CR68" s="11"/>
    </row>
    <row r="69" spans="1:96" x14ac:dyDescent="0.25">
      <c r="A69" s="92"/>
      <c r="B69" s="92"/>
      <c r="C69" s="92"/>
      <c r="D69" s="92"/>
      <c r="E69" s="92"/>
      <c r="F69" s="92"/>
      <c r="G69" s="92"/>
      <c r="H69" s="92"/>
      <c r="I69" s="92"/>
      <c r="J69" s="92"/>
      <c r="K69" s="92"/>
      <c r="L69" s="11"/>
      <c r="M69" s="11"/>
      <c r="N69" s="11"/>
      <c r="O69" s="11"/>
      <c r="P69" s="93"/>
      <c r="Q69" s="11"/>
      <c r="R69" s="11"/>
      <c r="S69" s="11"/>
      <c r="T69" s="11"/>
      <c r="U69" s="93"/>
      <c r="V69" s="11"/>
      <c r="W69" s="11"/>
      <c r="X69" s="11"/>
      <c r="Y69" s="11"/>
      <c r="Z69" s="93"/>
      <c r="AA69" s="208"/>
      <c r="AB69" s="208"/>
      <c r="AC69" s="208"/>
      <c r="AD69" s="208"/>
      <c r="AE69" s="93"/>
      <c r="AF69" s="93"/>
      <c r="AG69" s="93"/>
      <c r="AH69" s="93"/>
      <c r="AI69" s="93"/>
      <c r="AJ69" s="93"/>
      <c r="AK69" s="44"/>
      <c r="AL69" s="11"/>
      <c r="AM69" s="44"/>
      <c r="AN69" s="11"/>
      <c r="AO69" s="11"/>
      <c r="AP69" s="44"/>
      <c r="AQ69" s="11"/>
      <c r="AR69" s="44"/>
      <c r="AS69" s="11"/>
      <c r="AT69" s="11"/>
      <c r="AU69" s="74"/>
      <c r="AV69" s="74"/>
      <c r="AW69" s="74"/>
      <c r="AX69" s="74"/>
      <c r="AY69" s="11"/>
      <c r="AZ69" s="40"/>
      <c r="BA69" s="75"/>
      <c r="BB69" s="40"/>
      <c r="BC69" s="40"/>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row>
    <row r="70" spans="1:96" ht="15.6" x14ac:dyDescent="0.25">
      <c r="A70" s="91"/>
      <c r="B70" s="108" t="s">
        <v>44</v>
      </c>
      <c r="C70" s="91"/>
      <c r="D70" s="91"/>
      <c r="E70" s="91"/>
      <c r="F70" s="91"/>
      <c r="H70" s="91"/>
      <c r="I70" s="91"/>
      <c r="J70" s="91"/>
      <c r="K70" s="91"/>
      <c r="L70" s="116"/>
      <c r="M70" s="116"/>
      <c r="P70" s="127"/>
      <c r="Q70" s="116"/>
      <c r="R70" s="116"/>
      <c r="U70" s="127"/>
      <c r="Z70" s="127"/>
      <c r="AB70" s="206"/>
      <c r="AC70" s="206"/>
      <c r="AD70" s="206"/>
      <c r="AE70" s="127"/>
      <c r="AF70" s="116"/>
      <c r="AG70" s="127"/>
      <c r="AH70" s="127"/>
      <c r="AI70" s="127"/>
      <c r="AJ70" s="127"/>
      <c r="AK70" s="76"/>
      <c r="AL70" s="87"/>
      <c r="AM70" s="87"/>
      <c r="AN70" s="87"/>
      <c r="AO70" s="87"/>
      <c r="AP70" s="87"/>
      <c r="AQ70" s="87"/>
      <c r="AR70" s="87"/>
      <c r="AS70" s="87"/>
      <c r="AT70" s="87"/>
      <c r="AU70" s="87"/>
      <c r="AV70" s="87"/>
      <c r="AW70" s="87"/>
      <c r="BC70" s="2"/>
      <c r="BD70" s="333"/>
      <c r="BE70" s="334"/>
      <c r="BF70" s="334"/>
      <c r="BG70" s="334"/>
      <c r="BH70" s="334"/>
      <c r="BI70" s="334"/>
      <c r="BJ70" s="334"/>
      <c r="BK70" s="334"/>
      <c r="BL70" s="334"/>
      <c r="BM70" s="334"/>
      <c r="BN70" s="334"/>
      <c r="BO70" s="334"/>
      <c r="BP70" s="334"/>
      <c r="BQ70" s="2"/>
      <c r="BR70" s="333"/>
      <c r="BS70" s="334"/>
      <c r="BT70" s="334"/>
      <c r="BU70" s="334"/>
      <c r="BV70" s="334"/>
      <c r="BW70" s="334"/>
      <c r="BX70" s="334"/>
      <c r="BY70" s="334"/>
      <c r="BZ70" s="334"/>
      <c r="CA70" s="334"/>
      <c r="CB70" s="334"/>
      <c r="CC70" s="334"/>
      <c r="CD70" s="334"/>
      <c r="CE70" s="2"/>
      <c r="CF70" s="333"/>
      <c r="CG70" s="334"/>
      <c r="CH70" s="334"/>
      <c r="CI70" s="334"/>
      <c r="CJ70" s="334"/>
      <c r="CK70" s="334"/>
      <c r="CL70" s="334"/>
      <c r="CM70" s="334"/>
      <c r="CN70" s="334"/>
      <c r="CO70" s="334"/>
      <c r="CP70" s="334"/>
      <c r="CQ70" s="334"/>
      <c r="CR70" s="334"/>
    </row>
    <row r="71" spans="1:96" ht="15.6" x14ac:dyDescent="0.25">
      <c r="A71" s="91"/>
      <c r="B71" s="91"/>
      <c r="C71" s="91"/>
      <c r="D71" s="91"/>
      <c r="E71" s="91"/>
      <c r="F71" s="91"/>
      <c r="G71" s="108"/>
      <c r="H71" s="91"/>
      <c r="I71" s="264"/>
      <c r="J71" s="264"/>
      <c r="K71" s="91"/>
      <c r="L71" s="246"/>
      <c r="M71" s="246"/>
      <c r="N71" s="246"/>
      <c r="O71" s="246"/>
      <c r="P71" s="91"/>
      <c r="Q71" s="224"/>
      <c r="R71" s="224"/>
      <c r="S71" s="224"/>
      <c r="T71" s="224"/>
      <c r="U71" s="91"/>
      <c r="V71" s="221"/>
      <c r="W71" s="221"/>
      <c r="X71" s="221"/>
      <c r="Y71" s="221"/>
      <c r="Z71" s="91"/>
      <c r="AA71" s="206"/>
      <c r="AB71" s="206"/>
      <c r="AC71" s="206"/>
      <c r="AD71" s="206"/>
      <c r="AE71" s="91"/>
      <c r="AF71" s="116"/>
      <c r="AG71" s="91"/>
      <c r="AH71" s="91"/>
      <c r="AI71" s="91"/>
      <c r="AJ71" s="91"/>
      <c r="AK71" s="76"/>
      <c r="AL71" s="2"/>
      <c r="AM71" s="2"/>
      <c r="AN71" s="2"/>
      <c r="AO71" s="2"/>
      <c r="AP71" s="76"/>
      <c r="AQ71" s="2"/>
      <c r="AR71" s="2"/>
      <c r="AS71" s="2"/>
      <c r="AT71" s="2"/>
      <c r="AU71" s="2"/>
      <c r="AV71" s="2"/>
      <c r="AW71" s="2"/>
      <c r="AX71" s="2"/>
      <c r="AY71" s="2"/>
      <c r="AZ71" s="2"/>
      <c r="BA71" s="2"/>
      <c r="BB71" s="2"/>
      <c r="BC71" s="2"/>
      <c r="BD71" s="76"/>
      <c r="BE71" s="2"/>
      <c r="BF71" s="2"/>
      <c r="BG71" s="2"/>
      <c r="BH71" s="2"/>
      <c r="BI71" s="2"/>
      <c r="BJ71" s="2"/>
      <c r="BK71" s="2"/>
      <c r="BL71" s="2"/>
      <c r="BM71" s="2"/>
      <c r="BN71" s="2"/>
      <c r="BO71" s="2"/>
      <c r="BP71" s="2"/>
      <c r="BQ71" s="2"/>
      <c r="BR71" s="76"/>
      <c r="BS71" s="2"/>
      <c r="BT71" s="2"/>
      <c r="BU71" s="2"/>
      <c r="BV71" s="2"/>
      <c r="BW71" s="2"/>
      <c r="BX71" s="2"/>
      <c r="BY71" s="2"/>
      <c r="BZ71" s="2"/>
      <c r="CA71" s="2"/>
      <c r="CB71" s="2"/>
      <c r="CC71" s="2"/>
      <c r="CD71" s="2"/>
      <c r="CE71" s="2"/>
      <c r="CF71" s="76"/>
      <c r="CG71" s="2"/>
      <c r="CH71" s="2"/>
      <c r="CI71" s="2"/>
      <c r="CJ71" s="2"/>
      <c r="CK71" s="2"/>
      <c r="CL71" s="2"/>
      <c r="CM71" s="2"/>
      <c r="CN71" s="2"/>
      <c r="CO71" s="2"/>
      <c r="CP71" s="2"/>
      <c r="CQ71" s="2"/>
      <c r="CR71" s="2"/>
    </row>
    <row r="72" spans="1:96" ht="15.6" x14ac:dyDescent="0.25">
      <c r="A72" s="91"/>
      <c r="B72" s="91"/>
      <c r="C72" s="91"/>
      <c r="D72" s="91"/>
      <c r="E72" s="91"/>
      <c r="F72" s="91"/>
      <c r="G72" s="108"/>
      <c r="H72" s="91"/>
      <c r="I72" s="91"/>
      <c r="J72" s="264"/>
      <c r="K72" s="91"/>
      <c r="L72" s="246"/>
      <c r="M72" s="246"/>
      <c r="N72" s="246"/>
      <c r="O72" s="246"/>
      <c r="P72" s="91"/>
      <c r="Q72" s="224"/>
      <c r="R72" s="224"/>
      <c r="S72" s="224"/>
      <c r="T72" s="224"/>
      <c r="U72" s="91"/>
      <c r="V72" s="221"/>
      <c r="W72" s="221"/>
      <c r="X72" s="221"/>
      <c r="Y72" s="221"/>
      <c r="Z72" s="91"/>
      <c r="AA72" s="206"/>
      <c r="AB72" s="206"/>
      <c r="AC72" s="206"/>
      <c r="AD72" s="206"/>
      <c r="AE72" s="91"/>
      <c r="AF72" s="116"/>
      <c r="AG72" s="91"/>
      <c r="AH72" s="91"/>
      <c r="AI72" s="91"/>
      <c r="AJ72" s="91"/>
      <c r="AK72" s="76"/>
      <c r="AL72" s="2"/>
      <c r="AM72" s="2"/>
      <c r="AN72" s="2"/>
      <c r="AO72" s="2"/>
      <c r="AP72" s="76"/>
      <c r="AQ72" s="2"/>
      <c r="AR72" s="2"/>
      <c r="AS72" s="2"/>
      <c r="AT72" s="2"/>
      <c r="AU72" s="2"/>
      <c r="AV72" s="2"/>
      <c r="AW72" s="2"/>
      <c r="AX72" s="2"/>
      <c r="AY72" s="2"/>
      <c r="AZ72" s="2"/>
      <c r="BA72" s="2"/>
      <c r="BB72" s="2"/>
      <c r="BC72" s="2"/>
      <c r="BD72" s="76"/>
      <c r="BE72" s="2"/>
      <c r="BF72" s="2"/>
      <c r="BG72" s="2"/>
      <c r="BH72" s="2"/>
      <c r="BI72" s="2"/>
      <c r="BJ72" s="2"/>
      <c r="BK72" s="2"/>
      <c r="BL72" s="2"/>
      <c r="BM72" s="2"/>
      <c r="BN72" s="2"/>
      <c r="BO72" s="2"/>
      <c r="BP72" s="2"/>
      <c r="BQ72" s="2"/>
      <c r="BR72" s="76"/>
      <c r="BS72" s="2"/>
      <c r="BT72" s="2"/>
      <c r="BU72" s="2"/>
      <c r="BV72" s="2"/>
      <c r="BW72" s="2"/>
      <c r="BX72" s="2"/>
      <c r="BY72" s="2"/>
      <c r="BZ72" s="2"/>
      <c r="CA72" s="2"/>
      <c r="CB72" s="2"/>
      <c r="CC72" s="2"/>
      <c r="CK72" s="2"/>
      <c r="CL72" s="2"/>
      <c r="CM72" s="2"/>
      <c r="CN72" s="2"/>
      <c r="CO72" s="2"/>
      <c r="CP72" s="2"/>
      <c r="CQ72" s="2"/>
      <c r="CR72" s="2"/>
    </row>
    <row r="73" spans="1:96" x14ac:dyDescent="0.25">
      <c r="A73" s="303"/>
      <c r="B73" s="305">
        <v>2022</v>
      </c>
      <c r="C73" s="306"/>
      <c r="D73" s="307"/>
      <c r="E73" s="308"/>
      <c r="F73" s="281"/>
      <c r="G73" s="305">
        <v>2021</v>
      </c>
      <c r="H73" s="306"/>
      <c r="I73" s="307"/>
      <c r="J73" s="308"/>
      <c r="K73" s="260"/>
      <c r="L73" s="313">
        <v>2020</v>
      </c>
      <c r="M73" s="314"/>
      <c r="N73" s="315"/>
      <c r="O73" s="315"/>
      <c r="P73" s="316"/>
      <c r="Q73" s="313">
        <v>2019</v>
      </c>
      <c r="R73" s="314"/>
      <c r="S73" s="315"/>
      <c r="T73" s="315"/>
      <c r="U73" s="316"/>
      <c r="V73" s="313">
        <v>2018</v>
      </c>
      <c r="W73" s="315"/>
      <c r="X73" s="315"/>
      <c r="Y73" s="316"/>
      <c r="Z73" s="134"/>
      <c r="AA73" s="313">
        <v>2017</v>
      </c>
      <c r="AB73" s="315"/>
      <c r="AC73" s="315"/>
      <c r="AD73" s="316"/>
      <c r="AE73" s="134"/>
      <c r="AF73" s="305">
        <v>2016</v>
      </c>
      <c r="AG73" s="306"/>
      <c r="AH73" s="307"/>
      <c r="AI73" s="307"/>
      <c r="AJ73" s="134"/>
      <c r="AK73" s="318">
        <v>2015</v>
      </c>
      <c r="AL73" s="327"/>
      <c r="AM73" s="328"/>
      <c r="AN73" s="328"/>
      <c r="AO73" s="134"/>
      <c r="AP73" s="317">
        <v>2014</v>
      </c>
      <c r="AQ73" s="318"/>
      <c r="AR73" s="318"/>
      <c r="AS73" s="322"/>
      <c r="AT73" s="309"/>
      <c r="AU73" s="309"/>
      <c r="AV73" s="309"/>
      <c r="AW73" s="310"/>
      <c r="AX73" s="77"/>
      <c r="AY73" s="309"/>
      <c r="AZ73" s="309"/>
      <c r="BA73" s="309"/>
      <c r="BB73" s="310"/>
      <c r="BC73" s="77"/>
      <c r="BD73" s="309"/>
      <c r="BE73" s="309"/>
      <c r="BF73" s="309"/>
      <c r="BG73" s="310"/>
      <c r="BH73" s="77"/>
      <c r="BI73" s="309"/>
      <c r="BJ73" s="309"/>
      <c r="BK73" s="309"/>
      <c r="BL73" s="310"/>
      <c r="BM73" s="77"/>
      <c r="BN73" s="309"/>
      <c r="BO73" s="309"/>
      <c r="BP73" s="309"/>
      <c r="BQ73" s="310"/>
      <c r="BR73" s="77"/>
      <c r="BS73" s="309"/>
      <c r="BT73" s="309"/>
      <c r="BU73" s="309"/>
      <c r="BV73" s="310"/>
      <c r="BW73" s="77"/>
      <c r="BX73" s="309"/>
      <c r="BY73" s="309"/>
      <c r="BZ73" s="309"/>
      <c r="CA73" s="310"/>
      <c r="CB73" s="77"/>
      <c r="CJ73" s="11"/>
      <c r="CK73" s="11"/>
      <c r="CL73" s="11"/>
      <c r="CM73" s="11"/>
      <c r="CN73" s="11"/>
      <c r="CO73" s="11"/>
      <c r="CP73" s="11"/>
      <c r="CQ73" s="11"/>
      <c r="CR73" s="11"/>
    </row>
    <row r="74" spans="1:96" ht="26.4" x14ac:dyDescent="0.25">
      <c r="A74" s="304"/>
      <c r="B74" s="128" t="s">
        <v>24</v>
      </c>
      <c r="C74" s="261" t="s">
        <v>36</v>
      </c>
      <c r="D74" s="129"/>
      <c r="E74" s="262"/>
      <c r="F74" s="281"/>
      <c r="G74" s="128" t="s">
        <v>24</v>
      </c>
      <c r="H74" s="261" t="s">
        <v>36</v>
      </c>
      <c r="I74" s="129"/>
      <c r="J74" s="262"/>
      <c r="K74" s="119"/>
      <c r="L74" s="128" t="s">
        <v>24</v>
      </c>
      <c r="M74" s="95" t="s">
        <v>28</v>
      </c>
      <c r="N74" s="129"/>
      <c r="O74" s="262"/>
      <c r="P74" s="129"/>
      <c r="Q74" s="128" t="s">
        <v>24</v>
      </c>
      <c r="R74" s="95" t="s">
        <v>28</v>
      </c>
      <c r="S74" s="129"/>
      <c r="T74" s="262"/>
      <c r="U74" s="129"/>
      <c r="V74" s="128" t="s">
        <v>24</v>
      </c>
      <c r="W74" s="95" t="s">
        <v>28</v>
      </c>
      <c r="X74" s="129"/>
      <c r="Y74" s="262"/>
      <c r="Z74" s="129"/>
      <c r="AA74" s="128" t="s">
        <v>24</v>
      </c>
      <c r="AB74" s="95" t="s">
        <v>28</v>
      </c>
      <c r="AC74" s="211"/>
      <c r="AD74" s="211"/>
      <c r="AE74" s="129"/>
      <c r="AF74" s="128" t="s">
        <v>24</v>
      </c>
      <c r="AG74" s="95" t="s">
        <v>28</v>
      </c>
      <c r="AH74" s="129"/>
      <c r="AI74" s="128"/>
      <c r="AJ74" s="129"/>
      <c r="AK74" s="133" t="s">
        <v>24</v>
      </c>
      <c r="AL74" s="95" t="s">
        <v>28</v>
      </c>
      <c r="AM74" s="61"/>
      <c r="AN74" s="128"/>
      <c r="AO74" s="129"/>
      <c r="AP74" s="62" t="s">
        <v>24</v>
      </c>
      <c r="AQ74" s="95" t="s">
        <v>28</v>
      </c>
      <c r="AR74" s="61"/>
      <c r="AS74" s="63"/>
      <c r="AT74" s="78"/>
      <c r="AU74" s="78"/>
      <c r="AV74" s="78"/>
      <c r="AW74" s="78"/>
      <c r="AX74" s="79"/>
      <c r="AY74" s="78"/>
      <c r="AZ74" s="78"/>
      <c r="BA74" s="78"/>
      <c r="BB74" s="78"/>
      <c r="BC74" s="79"/>
      <c r="BD74" s="78"/>
      <c r="BE74" s="78"/>
      <c r="BF74" s="78"/>
      <c r="BG74" s="78"/>
      <c r="BH74" s="79"/>
      <c r="BI74" s="78"/>
      <c r="BJ74" s="78"/>
      <c r="BK74" s="78"/>
      <c r="BL74" s="78"/>
      <c r="BM74" s="79"/>
      <c r="BN74" s="78"/>
      <c r="BO74" s="78"/>
      <c r="BP74" s="78"/>
      <c r="BQ74" s="78"/>
      <c r="BR74" s="79"/>
      <c r="BS74" s="78"/>
      <c r="BT74" s="78"/>
      <c r="BU74" s="78"/>
      <c r="BV74" s="78"/>
      <c r="BW74" s="79"/>
      <c r="BX74" s="78"/>
      <c r="BY74" s="78"/>
      <c r="BZ74" s="78"/>
      <c r="CA74" s="78"/>
      <c r="CB74" s="79"/>
      <c r="CJ74" s="11"/>
      <c r="CK74" s="11"/>
      <c r="CL74" s="11"/>
      <c r="CM74" s="11"/>
      <c r="CN74" s="11"/>
      <c r="CO74" s="11"/>
      <c r="CP74" s="11"/>
      <c r="CQ74" s="11"/>
      <c r="CR74" s="11"/>
    </row>
    <row r="75" spans="1:96" ht="13.2" customHeight="1" x14ac:dyDescent="0.25">
      <c r="A75" s="18" t="s">
        <v>5</v>
      </c>
      <c r="B75" s="239">
        <v>1824528</v>
      </c>
      <c r="C75" s="239">
        <v>522041.27000000014</v>
      </c>
      <c r="D75" s="130"/>
      <c r="E75" s="110"/>
      <c r="F75" s="293"/>
      <c r="G75" s="97">
        <v>1878026</v>
      </c>
      <c r="H75" s="277">
        <v>285923.14</v>
      </c>
      <c r="I75" s="130"/>
      <c r="J75" s="110"/>
      <c r="K75" s="100"/>
      <c r="L75" s="234">
        <v>1895519</v>
      </c>
      <c r="M75" s="278">
        <v>535163.01</v>
      </c>
      <c r="N75" s="130"/>
      <c r="O75" s="110"/>
      <c r="P75" s="69"/>
      <c r="Q75" s="234">
        <v>1672776.17</v>
      </c>
      <c r="R75" s="234">
        <v>290869.95000000007</v>
      </c>
      <c r="S75" s="130"/>
      <c r="T75" s="110"/>
      <c r="U75" s="69"/>
      <c r="V75" s="97">
        <v>1997306.82</v>
      </c>
      <c r="W75" s="110">
        <v>517384.07</v>
      </c>
      <c r="X75" s="130"/>
      <c r="Y75" s="110"/>
      <c r="Z75" s="69"/>
      <c r="AA75" s="212">
        <v>1820854</v>
      </c>
      <c r="AB75" s="212">
        <v>430212.39</v>
      </c>
      <c r="AC75" s="130"/>
      <c r="AD75" s="110"/>
      <c r="AE75" s="69"/>
      <c r="AF75" s="97">
        <v>756248</v>
      </c>
      <c r="AG75" s="110">
        <v>460249.85999999981</v>
      </c>
      <c r="AH75" s="130"/>
      <c r="AI75" s="110"/>
      <c r="AJ75" s="69"/>
      <c r="AK75" s="19">
        <v>1209105</v>
      </c>
      <c r="AL75" s="20">
        <v>417633.42000000016</v>
      </c>
      <c r="AM75" s="80"/>
      <c r="AN75" s="20"/>
      <c r="AO75" s="69"/>
      <c r="AP75" s="19">
        <v>83483</v>
      </c>
      <c r="AQ75" s="20">
        <v>51139.45</v>
      </c>
      <c r="AR75" s="80"/>
      <c r="AS75" s="20"/>
      <c r="AT75" s="79"/>
      <c r="AU75" s="79"/>
      <c r="AV75" s="81"/>
      <c r="AW75" s="79"/>
      <c r="AX75" s="79"/>
      <c r="AY75" s="79"/>
      <c r="AZ75" s="79"/>
      <c r="BA75" s="81"/>
      <c r="BB75" s="79"/>
      <c r="BC75" s="79"/>
      <c r="BD75" s="79"/>
      <c r="BE75" s="79"/>
      <c r="BF75" s="81"/>
      <c r="BG75" s="79"/>
      <c r="BH75" s="79"/>
      <c r="BI75" s="79"/>
      <c r="BJ75" s="79"/>
      <c r="BK75" s="81"/>
      <c r="BL75" s="79"/>
      <c r="BM75" s="79"/>
      <c r="BN75" s="79"/>
      <c r="BO75" s="79"/>
      <c r="BP75" s="81"/>
      <c r="BQ75" s="79"/>
      <c r="BR75" s="79"/>
      <c r="BS75" s="79"/>
      <c r="BT75" s="79"/>
      <c r="BU75" s="81"/>
      <c r="BV75" s="79"/>
      <c r="BW75" s="79"/>
      <c r="BX75" s="79"/>
      <c r="BY75" s="79"/>
      <c r="BZ75" s="79"/>
      <c r="CA75" s="79"/>
      <c r="CB75" s="79"/>
      <c r="CJ75" s="11"/>
      <c r="CK75" s="11"/>
      <c r="CL75" s="11"/>
      <c r="CM75" s="11"/>
      <c r="CN75" s="11"/>
      <c r="CO75" s="11"/>
      <c r="CP75" s="11"/>
      <c r="CQ75" s="11"/>
      <c r="CR75" s="11"/>
    </row>
    <row r="76" spans="1:96" ht="13.8" customHeight="1" x14ac:dyDescent="0.25">
      <c r="A76" s="22" t="s">
        <v>6</v>
      </c>
      <c r="B76" s="237">
        <v>87184419</v>
      </c>
      <c r="C76" s="237">
        <v>2121883.6200000029</v>
      </c>
      <c r="D76" s="131"/>
      <c r="E76" s="104"/>
      <c r="F76" s="294"/>
      <c r="G76" s="105">
        <v>37534184</v>
      </c>
      <c r="H76" s="227">
        <v>2019116.8900000006</v>
      </c>
      <c r="I76" s="131"/>
      <c r="J76" s="104"/>
      <c r="K76" s="102"/>
      <c r="L76" s="235">
        <v>26305845</v>
      </c>
      <c r="M76" s="235">
        <v>2065227.0300000012</v>
      </c>
      <c r="N76" s="131"/>
      <c r="O76" s="104"/>
      <c r="P76" s="26"/>
      <c r="Q76" s="235">
        <v>22794497</v>
      </c>
      <c r="R76" s="235">
        <v>2264904.52</v>
      </c>
      <c r="S76" s="131"/>
      <c r="T76" s="104"/>
      <c r="U76" s="26"/>
      <c r="V76" s="230">
        <v>24074355</v>
      </c>
      <c r="W76" s="227">
        <v>1978918.6</v>
      </c>
      <c r="X76" s="131"/>
      <c r="Y76" s="104"/>
      <c r="Z76" s="26"/>
      <c r="AA76" s="213">
        <v>27337898</v>
      </c>
      <c r="AB76" s="213">
        <v>1692525.6400000001</v>
      </c>
      <c r="AC76" s="131"/>
      <c r="AD76" s="104"/>
      <c r="AE76" s="26"/>
      <c r="AF76" s="99">
        <v>35740839</v>
      </c>
      <c r="AG76" s="103">
        <v>1581476.49</v>
      </c>
      <c r="AH76" s="131"/>
      <c r="AI76" s="104"/>
      <c r="AJ76" s="26"/>
      <c r="AK76" s="23">
        <v>8369234</v>
      </c>
      <c r="AL76" s="24">
        <v>1737495.79</v>
      </c>
      <c r="AM76" s="82"/>
      <c r="AN76" s="29"/>
      <c r="AO76" s="26"/>
      <c r="AP76" s="23">
        <v>5243447</v>
      </c>
      <c r="AQ76" s="24">
        <v>1857405.12</v>
      </c>
      <c r="AR76" s="82"/>
      <c r="AS76" s="29"/>
      <c r="AT76" s="81"/>
      <c r="AU76" s="79"/>
      <c r="AV76" s="79"/>
      <c r="AW76" s="79"/>
      <c r="AX76" s="81"/>
      <c r="AY76" s="81"/>
      <c r="AZ76" s="79"/>
      <c r="BA76" s="79"/>
      <c r="BB76" s="79"/>
      <c r="BC76" s="81"/>
      <c r="BD76" s="81"/>
      <c r="BE76" s="79"/>
      <c r="BF76" s="79"/>
      <c r="BG76" s="79"/>
      <c r="BH76" s="81"/>
      <c r="BI76" s="81"/>
      <c r="BJ76" s="79"/>
      <c r="BK76" s="79"/>
      <c r="BL76" s="79"/>
      <c r="BM76" s="81"/>
      <c r="BN76" s="81"/>
      <c r="BO76" s="79"/>
      <c r="BP76" s="79"/>
      <c r="BQ76" s="79"/>
      <c r="BR76" s="81"/>
      <c r="BS76" s="81"/>
      <c r="BT76" s="79"/>
      <c r="BU76" s="79"/>
      <c r="BV76" s="79"/>
      <c r="BW76" s="81"/>
      <c r="BX76" s="81"/>
      <c r="BY76" s="79"/>
      <c r="BZ76" s="79"/>
      <c r="CA76" s="79"/>
      <c r="CB76" s="81"/>
      <c r="CJ76" s="11"/>
      <c r="CK76" s="11"/>
      <c r="CL76" s="11"/>
      <c r="CM76" s="11"/>
      <c r="CN76" s="11"/>
      <c r="CO76" s="11"/>
      <c r="CP76" s="11"/>
      <c r="CQ76" s="11"/>
      <c r="CR76" s="11"/>
    </row>
    <row r="77" spans="1:96" x14ac:dyDescent="0.25">
      <c r="A77" s="27" t="s">
        <v>7</v>
      </c>
      <c r="B77" s="240">
        <v>11623938.210000001</v>
      </c>
      <c r="C77" s="240">
        <v>3261671.6900000004</v>
      </c>
      <c r="D77" s="131"/>
      <c r="E77" s="104"/>
      <c r="F77" s="294"/>
      <c r="G77" s="111">
        <v>10686383.959000001</v>
      </c>
      <c r="H77" s="104">
        <v>3369508.28</v>
      </c>
      <c r="I77" s="131"/>
      <c r="J77" s="104"/>
      <c r="K77" s="100"/>
      <c r="L77" s="236">
        <v>8432196.6600000001</v>
      </c>
      <c r="M77" s="236">
        <v>3997009.4999999995</v>
      </c>
      <c r="N77" s="131"/>
      <c r="O77" s="104"/>
      <c r="P77" s="30"/>
      <c r="Q77" s="236">
        <v>10766576.699999999</v>
      </c>
      <c r="R77" s="236">
        <v>3510552.2199999997</v>
      </c>
      <c r="S77" s="131"/>
      <c r="T77" s="104"/>
      <c r="U77" s="30"/>
      <c r="V77" s="111">
        <v>9296415.5999999996</v>
      </c>
      <c r="W77" s="104">
        <v>3582017.1000000006</v>
      </c>
      <c r="X77" s="131"/>
      <c r="Y77" s="104"/>
      <c r="Z77" s="30"/>
      <c r="AA77" s="214">
        <v>6990289.4899999993</v>
      </c>
      <c r="AB77" s="214">
        <v>3134159.21</v>
      </c>
      <c r="AC77" s="131"/>
      <c r="AD77" s="104"/>
      <c r="AE77" s="30"/>
      <c r="AF77" s="111">
        <v>5948826.2699999996</v>
      </c>
      <c r="AG77" s="104">
        <v>2872113.76</v>
      </c>
      <c r="AH77" s="131"/>
      <c r="AI77" s="104"/>
      <c r="AJ77" s="30"/>
      <c r="AK77" s="28">
        <v>6287617.9900000002</v>
      </c>
      <c r="AL77" s="29">
        <v>3508783.5</v>
      </c>
      <c r="AM77" s="82"/>
      <c r="AN77" s="29"/>
      <c r="AO77" s="30"/>
      <c r="AP77" s="28">
        <v>7715455</v>
      </c>
      <c r="AQ77" s="29">
        <v>3678368.59</v>
      </c>
      <c r="AR77" s="82"/>
      <c r="AS77" s="29"/>
      <c r="AT77" s="79"/>
      <c r="AU77" s="79"/>
      <c r="AV77" s="81"/>
      <c r="AW77" s="79"/>
      <c r="AX77" s="79"/>
      <c r="AY77" s="79"/>
      <c r="AZ77" s="79"/>
      <c r="BA77" s="81"/>
      <c r="BB77" s="79"/>
      <c r="BC77" s="79"/>
      <c r="BD77" s="79"/>
      <c r="BE77" s="79"/>
      <c r="BF77" s="81"/>
      <c r="BG77" s="79"/>
      <c r="BH77" s="79"/>
      <c r="BI77" s="79"/>
      <c r="BJ77" s="79"/>
      <c r="BK77" s="81"/>
      <c r="BL77" s="79"/>
      <c r="BM77" s="79"/>
      <c r="BN77" s="79"/>
      <c r="BO77" s="79"/>
      <c r="BP77" s="81"/>
      <c r="BQ77" s="79"/>
      <c r="BR77" s="79"/>
      <c r="BS77" s="79"/>
      <c r="BT77" s="79"/>
      <c r="BU77" s="81"/>
      <c r="BV77" s="79"/>
      <c r="BW77" s="79"/>
      <c r="BX77" s="79"/>
      <c r="BY77" s="79"/>
      <c r="BZ77" s="79"/>
      <c r="CA77" s="79"/>
      <c r="CB77" s="79"/>
      <c r="CJ77" s="11"/>
      <c r="CK77" s="11"/>
      <c r="CL77" s="11"/>
      <c r="CM77" s="11"/>
      <c r="CN77" s="11"/>
      <c r="CO77" s="11"/>
      <c r="CP77" s="11"/>
      <c r="CQ77" s="11"/>
      <c r="CR77" s="11"/>
    </row>
    <row r="78" spans="1:96" ht="12.6" customHeight="1" x14ac:dyDescent="0.25">
      <c r="A78" s="22" t="s">
        <v>8</v>
      </c>
      <c r="B78" s="237">
        <v>131542143.13</v>
      </c>
      <c r="C78" s="237">
        <v>7860897.0800000001</v>
      </c>
      <c r="D78" s="131"/>
      <c r="E78" s="104"/>
      <c r="F78" s="294"/>
      <c r="G78" s="105">
        <v>116839370.36</v>
      </c>
      <c r="H78" s="105">
        <v>6562756.9000000004</v>
      </c>
      <c r="I78" s="131"/>
      <c r="J78" s="104"/>
      <c r="K78" s="102"/>
      <c r="L78" s="235">
        <v>101702327.2</v>
      </c>
      <c r="M78" s="235">
        <v>4653243.18</v>
      </c>
      <c r="N78" s="131"/>
      <c r="O78" s="104"/>
      <c r="P78" s="30"/>
      <c r="Q78" s="235">
        <v>102695538.51000001</v>
      </c>
      <c r="R78" s="235">
        <v>6667707.9400000004</v>
      </c>
      <c r="S78" s="131"/>
      <c r="T78" s="104"/>
      <c r="U78" s="30"/>
      <c r="V78" s="105">
        <v>90895745</v>
      </c>
      <c r="W78" s="103">
        <v>5814960.2400000002</v>
      </c>
      <c r="X78" s="131"/>
      <c r="Y78" s="104"/>
      <c r="Z78" s="26"/>
      <c r="AA78" s="213">
        <v>17346062</v>
      </c>
      <c r="AB78" s="213">
        <v>7120824.7700000005</v>
      </c>
      <c r="AC78" s="131"/>
      <c r="AD78" s="104"/>
      <c r="AE78" s="26"/>
      <c r="AF78" s="99">
        <v>5655762.9300000006</v>
      </c>
      <c r="AG78" s="103">
        <v>4845914.9699999848</v>
      </c>
      <c r="AH78" s="131"/>
      <c r="AI78" s="104"/>
      <c r="AJ78" s="26"/>
      <c r="AK78" s="23">
        <v>43041736</v>
      </c>
      <c r="AL78" s="24">
        <v>5969423.54</v>
      </c>
      <c r="AM78" s="82"/>
      <c r="AN78" s="29"/>
      <c r="AO78" s="26"/>
      <c r="AP78" s="23">
        <v>22538468</v>
      </c>
      <c r="AQ78" s="24">
        <v>6151793.2699999996</v>
      </c>
      <c r="AR78" s="82"/>
      <c r="AS78" s="29"/>
      <c r="AT78" s="81"/>
      <c r="AU78" s="79"/>
      <c r="AV78" s="79"/>
      <c r="AW78" s="79"/>
      <c r="AX78" s="81"/>
      <c r="AY78" s="81"/>
      <c r="AZ78" s="79"/>
      <c r="BA78" s="79"/>
      <c r="BB78" s="79"/>
      <c r="BC78" s="81"/>
      <c r="BD78" s="81"/>
      <c r="BE78" s="79"/>
      <c r="BF78" s="79"/>
      <c r="BG78" s="79"/>
      <c r="BH78" s="81"/>
      <c r="BI78" s="81"/>
      <c r="BJ78" s="79"/>
      <c r="BK78" s="79"/>
      <c r="BL78" s="79"/>
      <c r="BM78" s="81"/>
      <c r="BN78" s="81"/>
      <c r="BO78" s="79"/>
      <c r="BP78" s="79"/>
      <c r="BQ78" s="79"/>
      <c r="BR78" s="81"/>
      <c r="BS78" s="81"/>
      <c r="BT78" s="79"/>
      <c r="BU78" s="79"/>
      <c r="BV78" s="79"/>
      <c r="BW78" s="81"/>
      <c r="BX78" s="81"/>
      <c r="BY78" s="79"/>
      <c r="BZ78" s="79"/>
      <c r="CA78" s="79"/>
      <c r="CB78" s="81"/>
      <c r="CJ78" s="11"/>
      <c r="CK78" s="11"/>
      <c r="CL78" s="11"/>
      <c r="CM78" s="11"/>
      <c r="CN78" s="11"/>
      <c r="CO78" s="11"/>
      <c r="CP78" s="11"/>
      <c r="CQ78" s="11"/>
      <c r="CR78" s="11"/>
    </row>
    <row r="79" spans="1:96" x14ac:dyDescent="0.25">
      <c r="A79" s="254" t="s">
        <v>35</v>
      </c>
      <c r="B79" s="302">
        <v>342502</v>
      </c>
      <c r="C79" s="302">
        <v>80621.309099999969</v>
      </c>
      <c r="D79" s="131"/>
      <c r="E79" s="104"/>
      <c r="F79" s="295"/>
      <c r="G79" s="111">
        <v>154100</v>
      </c>
      <c r="H79" s="104">
        <v>95272.765599999999</v>
      </c>
      <c r="I79" s="131"/>
      <c r="J79" s="104"/>
      <c r="K79" s="100"/>
      <c r="L79" s="236">
        <v>131748</v>
      </c>
      <c r="M79" s="236">
        <v>76399.661699999997</v>
      </c>
      <c r="N79" s="131"/>
      <c r="O79" s="104"/>
      <c r="P79" s="30"/>
      <c r="Q79" s="236">
        <v>160588</v>
      </c>
      <c r="R79" s="236">
        <v>60110.394800000002</v>
      </c>
      <c r="S79" s="131"/>
      <c r="T79" s="104"/>
      <c r="U79" s="30"/>
      <c r="V79" s="111">
        <v>24</v>
      </c>
      <c r="W79" s="104">
        <v>-640.73840000000018</v>
      </c>
      <c r="X79" s="131"/>
      <c r="Y79" s="104"/>
      <c r="Z79" s="30"/>
      <c r="AA79" s="214">
        <v>183096</v>
      </c>
      <c r="AB79" s="214">
        <v>71509.856800000009</v>
      </c>
      <c r="AC79" s="131"/>
      <c r="AD79" s="104"/>
      <c r="AE79" s="30"/>
      <c r="AF79" s="111">
        <v>162654</v>
      </c>
      <c r="AG79" s="104">
        <v>56461.031799999997</v>
      </c>
      <c r="AH79" s="131"/>
      <c r="AI79" s="104"/>
      <c r="AJ79" s="30"/>
      <c r="AK79" s="28">
        <v>154869</v>
      </c>
      <c r="AL79" s="29">
        <v>65131.9692</v>
      </c>
      <c r="AM79" s="82"/>
      <c r="AN79" s="29"/>
      <c r="AO79" s="30"/>
      <c r="AP79" s="28">
        <v>116232</v>
      </c>
      <c r="AQ79" s="29">
        <v>43723.32</v>
      </c>
      <c r="AR79" s="82"/>
      <c r="AS79" s="29"/>
      <c r="AT79" s="79"/>
      <c r="AU79" s="79"/>
      <c r="AV79" s="81"/>
      <c r="AW79" s="79"/>
      <c r="AX79" s="79"/>
      <c r="AY79" s="79"/>
      <c r="AZ79" s="79"/>
      <c r="BA79" s="81"/>
      <c r="BB79" s="79"/>
      <c r="BC79" s="79"/>
      <c r="BD79" s="79"/>
      <c r="BE79" s="79"/>
      <c r="BF79" s="81"/>
      <c r="BG79" s="79"/>
      <c r="BH79" s="79"/>
      <c r="BI79" s="79"/>
      <c r="BJ79" s="79"/>
      <c r="BK79" s="81"/>
      <c r="BL79" s="79"/>
      <c r="BM79" s="79"/>
      <c r="BN79" s="79"/>
      <c r="BO79" s="79"/>
      <c r="BP79" s="81"/>
      <c r="BQ79" s="79"/>
      <c r="BR79" s="79"/>
      <c r="BS79" s="79"/>
      <c r="BT79" s="79"/>
      <c r="BU79" s="81"/>
      <c r="BV79" s="79"/>
      <c r="BW79" s="79"/>
      <c r="BX79" s="79"/>
      <c r="BY79" s="79"/>
      <c r="BZ79" s="79"/>
      <c r="CA79" s="79"/>
      <c r="CB79" s="79"/>
      <c r="CJ79" s="11"/>
      <c r="CK79" s="11"/>
      <c r="CL79" s="11"/>
      <c r="CM79" s="11"/>
      <c r="CN79" s="11"/>
      <c r="CO79" s="11"/>
      <c r="CP79" s="11"/>
      <c r="CQ79" s="11"/>
      <c r="CR79" s="11"/>
    </row>
    <row r="80" spans="1:96" x14ac:dyDescent="0.25">
      <c r="A80" s="22" t="s">
        <v>9</v>
      </c>
      <c r="B80" s="230" t="s">
        <v>12</v>
      </c>
      <c r="C80" s="227" t="s">
        <v>12</v>
      </c>
      <c r="D80" s="131"/>
      <c r="E80" s="104"/>
      <c r="F80" s="294"/>
      <c r="G80" s="230" t="s">
        <v>12</v>
      </c>
      <c r="H80" s="227" t="s">
        <v>12</v>
      </c>
      <c r="I80" s="131"/>
      <c r="J80" s="104"/>
      <c r="K80" s="102"/>
      <c r="L80" s="235" t="s">
        <v>12</v>
      </c>
      <c r="M80" s="235" t="s">
        <v>12</v>
      </c>
      <c r="N80" s="131"/>
      <c r="O80" s="104"/>
      <c r="P80" s="26"/>
      <c r="Q80" s="235">
        <v>-1879308</v>
      </c>
      <c r="R80" s="235">
        <v>-14196.850000399996</v>
      </c>
      <c r="S80" s="131"/>
      <c r="T80" s="104"/>
      <c r="U80" s="26"/>
      <c r="V80" s="99">
        <v>2270823</v>
      </c>
      <c r="W80" s="99">
        <v>90089.360000000015</v>
      </c>
      <c r="X80" s="131"/>
      <c r="Y80" s="104"/>
      <c r="Z80" s="26"/>
      <c r="AA80" s="213">
        <v>1031826.22</v>
      </c>
      <c r="AB80" s="213">
        <v>-107745.66</v>
      </c>
      <c r="AC80" s="131"/>
      <c r="AD80" s="104"/>
      <c r="AE80" s="26"/>
      <c r="AF80" s="99">
        <v>1261543.6599999999</v>
      </c>
      <c r="AG80" s="103">
        <v>264319.56</v>
      </c>
      <c r="AH80" s="131"/>
      <c r="AI80" s="104"/>
      <c r="AJ80" s="26"/>
      <c r="AK80" s="23">
        <v>1996672</v>
      </c>
      <c r="AL80" s="24">
        <v>170921.75</v>
      </c>
      <c r="AM80" s="82"/>
      <c r="AN80" s="29"/>
      <c r="AO80" s="26"/>
      <c r="AP80" s="23">
        <v>2998082</v>
      </c>
      <c r="AQ80" s="24">
        <v>232071.86</v>
      </c>
      <c r="AR80" s="82"/>
      <c r="AS80" s="29"/>
      <c r="AT80" s="81"/>
      <c r="AU80" s="79"/>
      <c r="AV80" s="79"/>
      <c r="AW80" s="79"/>
      <c r="AX80" s="81"/>
      <c r="AY80" s="81"/>
      <c r="AZ80" s="79"/>
      <c r="BA80" s="79"/>
      <c r="BB80" s="79"/>
      <c r="BC80" s="81"/>
      <c r="BD80" s="81"/>
      <c r="BE80" s="79"/>
      <c r="BF80" s="79"/>
      <c r="BG80" s="79"/>
      <c r="BH80" s="81"/>
      <c r="BI80" s="81"/>
      <c r="BJ80" s="79"/>
      <c r="BK80" s="79"/>
      <c r="BL80" s="79"/>
      <c r="BM80" s="81"/>
      <c r="BN80" s="81"/>
      <c r="BO80" s="79"/>
      <c r="BP80" s="79"/>
      <c r="BQ80" s="79"/>
      <c r="BR80" s="81"/>
      <c r="BS80" s="81"/>
      <c r="BT80" s="79"/>
      <c r="BU80" s="79"/>
      <c r="BV80" s="79"/>
      <c r="BW80" s="81"/>
      <c r="BX80" s="81"/>
      <c r="BY80" s="79"/>
      <c r="BZ80" s="79"/>
      <c r="CA80" s="79"/>
      <c r="CB80" s="81"/>
      <c r="CJ80" s="11"/>
      <c r="CK80" s="11"/>
      <c r="CL80" s="11"/>
      <c r="CM80" s="11"/>
      <c r="CN80" s="11"/>
      <c r="CO80" s="11"/>
      <c r="CP80" s="11"/>
      <c r="CQ80" s="11"/>
      <c r="CR80" s="11"/>
    </row>
    <row r="81" spans="1:96" x14ac:dyDescent="0.25">
      <c r="A81" s="27" t="s">
        <v>10</v>
      </c>
      <c r="B81" s="112" t="s">
        <v>12</v>
      </c>
      <c r="C81" s="104" t="s">
        <v>12</v>
      </c>
      <c r="D81" s="131"/>
      <c r="E81" s="104"/>
      <c r="F81" s="294"/>
      <c r="G81" s="112" t="s">
        <v>12</v>
      </c>
      <c r="H81" s="104" t="s">
        <v>12</v>
      </c>
      <c r="I81" s="131"/>
      <c r="J81" s="104"/>
      <c r="K81" s="100"/>
      <c r="L81" s="236" t="s">
        <v>12</v>
      </c>
      <c r="M81" s="236" t="s">
        <v>12</v>
      </c>
      <c r="N81" s="131"/>
      <c r="O81" s="104"/>
      <c r="P81" s="30"/>
      <c r="Q81" s="236" t="s">
        <v>12</v>
      </c>
      <c r="R81" s="236" t="s">
        <v>12</v>
      </c>
      <c r="S81" s="131"/>
      <c r="T81" s="104"/>
      <c r="U81" s="30"/>
      <c r="V81" s="101">
        <v>2815</v>
      </c>
      <c r="W81" s="101">
        <v>2019.84</v>
      </c>
      <c r="X81" s="131"/>
      <c r="Y81" s="104"/>
      <c r="Z81" s="30"/>
      <c r="AA81" s="214">
        <v>0</v>
      </c>
      <c r="AB81" s="214">
        <v>-1554.82</v>
      </c>
      <c r="AC81" s="131"/>
      <c r="AD81" s="104"/>
      <c r="AE81" s="30"/>
      <c r="AF81" s="111">
        <v>2710</v>
      </c>
      <c r="AG81" s="104">
        <v>2607.69</v>
      </c>
      <c r="AH81" s="131"/>
      <c r="AI81" s="104"/>
      <c r="AJ81" s="30"/>
      <c r="AK81" s="28">
        <v>2765</v>
      </c>
      <c r="AL81" s="29">
        <v>2460.61</v>
      </c>
      <c r="AM81" s="82"/>
      <c r="AN81" s="29"/>
      <c r="AO81" s="30"/>
      <c r="AP81" s="28">
        <v>1965</v>
      </c>
      <c r="AQ81" s="29">
        <v>1792.54</v>
      </c>
      <c r="AR81" s="82"/>
      <c r="AS81" s="29"/>
      <c r="AT81" s="79"/>
      <c r="AU81" s="79"/>
      <c r="AV81" s="81"/>
      <c r="AW81" s="79"/>
      <c r="AX81" s="79"/>
      <c r="AY81" s="79"/>
      <c r="AZ81" s="79"/>
      <c r="BA81" s="81"/>
      <c r="BB81" s="79"/>
      <c r="BC81" s="79"/>
      <c r="BD81" s="79"/>
      <c r="BE81" s="79"/>
      <c r="BF81" s="81"/>
      <c r="BG81" s="79"/>
      <c r="BH81" s="79"/>
      <c r="BI81" s="79"/>
      <c r="BJ81" s="79"/>
      <c r="BK81" s="81"/>
      <c r="BL81" s="79"/>
      <c r="BM81" s="79"/>
      <c r="BN81" s="79"/>
      <c r="BO81" s="79"/>
      <c r="BP81" s="81"/>
      <c r="BQ81" s="79"/>
      <c r="BR81" s="79"/>
      <c r="BS81" s="79"/>
      <c r="BT81" s="79"/>
      <c r="BU81" s="81"/>
      <c r="BV81" s="79"/>
      <c r="BW81" s="79"/>
      <c r="BX81" s="79"/>
      <c r="BY81" s="79"/>
      <c r="BZ81" s="79"/>
      <c r="CA81" s="79"/>
      <c r="CB81" s="79"/>
      <c r="CJ81" s="11"/>
      <c r="CK81" s="11"/>
      <c r="CL81" s="11"/>
      <c r="CM81" s="11"/>
      <c r="CN81" s="11"/>
      <c r="CO81" s="11"/>
      <c r="CP81" s="11"/>
      <c r="CQ81" s="11"/>
      <c r="CR81" s="11"/>
    </row>
    <row r="82" spans="1:96" ht="15.6" x14ac:dyDescent="0.25">
      <c r="A82" s="22" t="s">
        <v>26</v>
      </c>
      <c r="B82" s="230" t="s">
        <v>12</v>
      </c>
      <c r="C82" s="227" t="s">
        <v>12</v>
      </c>
      <c r="D82" s="131"/>
      <c r="E82" s="104"/>
      <c r="F82" s="294"/>
      <c r="G82" s="230" t="s">
        <v>12</v>
      </c>
      <c r="H82" s="227" t="s">
        <v>12</v>
      </c>
      <c r="I82" s="131"/>
      <c r="J82" s="104"/>
      <c r="K82" s="102"/>
      <c r="L82" s="237" t="s">
        <v>12</v>
      </c>
      <c r="M82" s="237" t="s">
        <v>12</v>
      </c>
      <c r="N82" s="131"/>
      <c r="O82" s="104"/>
      <c r="P82" s="26"/>
      <c r="Q82" s="237" t="s">
        <v>12</v>
      </c>
      <c r="R82" s="237" t="s">
        <v>12</v>
      </c>
      <c r="S82" s="131"/>
      <c r="T82" s="104"/>
      <c r="U82" s="26"/>
      <c r="V82" s="230" t="s">
        <v>12</v>
      </c>
      <c r="W82" s="227" t="s">
        <v>12</v>
      </c>
      <c r="X82" s="131"/>
      <c r="Y82" s="104"/>
      <c r="Z82" s="26"/>
      <c r="AA82" s="23" t="s">
        <v>12</v>
      </c>
      <c r="AB82" s="23" t="s">
        <v>12</v>
      </c>
      <c r="AC82" s="131"/>
      <c r="AD82" s="104"/>
      <c r="AE82" s="26"/>
      <c r="AF82" s="105" t="s">
        <v>12</v>
      </c>
      <c r="AG82" s="103" t="s">
        <v>12</v>
      </c>
      <c r="AH82" s="131"/>
      <c r="AI82" s="104"/>
      <c r="AJ82" s="26"/>
      <c r="AK82" s="23">
        <v>0</v>
      </c>
      <c r="AL82" s="24">
        <v>0</v>
      </c>
      <c r="AM82" s="82"/>
      <c r="AN82" s="29"/>
      <c r="AO82" s="26"/>
      <c r="AP82" s="23">
        <v>0</v>
      </c>
      <c r="AQ82" s="24">
        <v>0</v>
      </c>
      <c r="AR82" s="82"/>
      <c r="AS82" s="29"/>
      <c r="AT82" s="81"/>
      <c r="AU82" s="79"/>
      <c r="AV82" s="79"/>
      <c r="AW82" s="79"/>
      <c r="AX82" s="81"/>
      <c r="AY82" s="81"/>
      <c r="AZ82" s="79"/>
      <c r="BA82" s="79"/>
      <c r="BB82" s="79"/>
      <c r="BC82" s="81"/>
      <c r="BD82" s="81"/>
      <c r="BE82" s="79"/>
      <c r="BF82" s="79"/>
      <c r="BG82" s="79"/>
      <c r="BH82" s="81"/>
      <c r="BI82" s="81"/>
      <c r="BJ82" s="79"/>
      <c r="BK82" s="79"/>
      <c r="BL82" s="79"/>
      <c r="BM82" s="81"/>
      <c r="BN82" s="81"/>
      <c r="BO82" s="79"/>
      <c r="BP82" s="79"/>
      <c r="BQ82" s="79"/>
      <c r="BR82" s="81"/>
      <c r="BS82" s="81"/>
      <c r="BT82" s="79"/>
      <c r="BU82" s="79"/>
      <c r="BV82" s="79"/>
      <c r="BW82" s="81"/>
      <c r="BX82" s="81"/>
      <c r="BY82" s="79"/>
      <c r="BZ82" s="79"/>
      <c r="CA82" s="79"/>
      <c r="CB82" s="81"/>
      <c r="CJ82" s="11"/>
      <c r="CK82" s="11"/>
      <c r="CL82" s="11"/>
      <c r="CM82" s="11"/>
      <c r="CN82" s="11"/>
      <c r="CO82" s="11"/>
      <c r="CP82" s="11"/>
      <c r="CQ82" s="11"/>
      <c r="CR82" s="11"/>
    </row>
    <row r="83" spans="1:96" ht="15.6" x14ac:dyDescent="0.25">
      <c r="A83" s="27" t="s">
        <v>11</v>
      </c>
      <c r="B83" s="112" t="s">
        <v>12</v>
      </c>
      <c r="C83" s="104" t="s">
        <v>12</v>
      </c>
      <c r="D83" s="131"/>
      <c r="E83" s="104"/>
      <c r="F83" s="294"/>
      <c r="G83" s="112" t="s">
        <v>12</v>
      </c>
      <c r="H83" s="104" t="s">
        <v>12</v>
      </c>
      <c r="I83" s="131"/>
      <c r="J83" s="104"/>
      <c r="K83" s="100"/>
      <c r="L83" s="236" t="s">
        <v>12</v>
      </c>
      <c r="M83" s="236" t="s">
        <v>12</v>
      </c>
      <c r="N83" s="131"/>
      <c r="O83" s="104"/>
      <c r="P83" s="30"/>
      <c r="Q83" s="236" t="s">
        <v>12</v>
      </c>
      <c r="R83" s="236" t="s">
        <v>12</v>
      </c>
      <c r="S83" s="131"/>
      <c r="T83" s="104"/>
      <c r="U83" s="30"/>
      <c r="V83" s="112" t="s">
        <v>12</v>
      </c>
      <c r="W83" s="104" t="s">
        <v>12</v>
      </c>
      <c r="X83" s="131"/>
      <c r="Y83" s="104"/>
      <c r="Z83" s="30"/>
      <c r="AA83" s="214" t="s">
        <v>12</v>
      </c>
      <c r="AB83" s="214" t="s">
        <v>12</v>
      </c>
      <c r="AC83" s="131"/>
      <c r="AD83" s="104"/>
      <c r="AE83" s="30"/>
      <c r="AF83" s="112" t="s">
        <v>12</v>
      </c>
      <c r="AG83" s="104" t="s">
        <v>12</v>
      </c>
      <c r="AH83" s="131"/>
      <c r="AI83" s="104"/>
      <c r="AJ83" s="30"/>
      <c r="AK83" s="28" t="s">
        <v>12</v>
      </c>
      <c r="AL83" s="29" t="s">
        <v>12</v>
      </c>
      <c r="AM83" s="82"/>
      <c r="AN83" s="29"/>
      <c r="AO83" s="30"/>
      <c r="AP83" s="28" t="s">
        <v>12</v>
      </c>
      <c r="AQ83" s="29" t="s">
        <v>12</v>
      </c>
      <c r="AR83" s="82"/>
      <c r="AS83" s="29"/>
      <c r="AT83" s="79"/>
      <c r="AU83" s="79"/>
      <c r="AV83" s="81"/>
      <c r="AW83" s="79"/>
      <c r="AX83" s="79"/>
      <c r="AY83" s="79"/>
      <c r="AZ83" s="79"/>
      <c r="BA83" s="81"/>
      <c r="BB83" s="79"/>
      <c r="BC83" s="79"/>
      <c r="BD83" s="79"/>
      <c r="BE83" s="79"/>
      <c r="BF83" s="81"/>
      <c r="BG83" s="79"/>
      <c r="BH83" s="79"/>
      <c r="BI83" s="79"/>
      <c r="BJ83" s="79"/>
      <c r="BK83" s="81"/>
      <c r="BL83" s="79"/>
      <c r="BM83" s="79"/>
      <c r="BN83" s="79"/>
      <c r="BO83" s="79"/>
      <c r="BP83" s="81"/>
      <c r="BQ83" s="79"/>
      <c r="BR83" s="79"/>
      <c r="BS83" s="79"/>
      <c r="BT83" s="79"/>
      <c r="BU83" s="81"/>
      <c r="BV83" s="79"/>
      <c r="BW83" s="79"/>
      <c r="BX83" s="79"/>
      <c r="BY83" s="79"/>
      <c r="BZ83" s="79"/>
      <c r="CA83" s="79"/>
      <c r="CB83" s="79"/>
      <c r="CJ83" s="11"/>
      <c r="CK83" s="11"/>
      <c r="CL83" s="11"/>
      <c r="CM83" s="11"/>
      <c r="CN83" s="11"/>
      <c r="CO83" s="11"/>
      <c r="CP83" s="11"/>
      <c r="CQ83" s="11"/>
      <c r="CR83" s="11"/>
    </row>
    <row r="84" spans="1:96" ht="15.6" x14ac:dyDescent="0.25">
      <c r="A84" s="22" t="s">
        <v>13</v>
      </c>
      <c r="B84" s="230" t="s">
        <v>12</v>
      </c>
      <c r="C84" s="227" t="s">
        <v>12</v>
      </c>
      <c r="D84" s="131"/>
      <c r="E84" s="104"/>
      <c r="F84" s="294"/>
      <c r="G84" s="230" t="s">
        <v>12</v>
      </c>
      <c r="H84" s="227" t="s">
        <v>12</v>
      </c>
      <c r="I84" s="131"/>
      <c r="J84" s="104"/>
      <c r="K84" s="102"/>
      <c r="L84" s="235" t="s">
        <v>12</v>
      </c>
      <c r="M84" s="235" t="s">
        <v>12</v>
      </c>
      <c r="N84" s="131"/>
      <c r="O84" s="104"/>
      <c r="P84" s="26"/>
      <c r="Q84" s="235" t="s">
        <v>12</v>
      </c>
      <c r="R84" s="235" t="s">
        <v>12</v>
      </c>
      <c r="S84" s="131"/>
      <c r="T84" s="104"/>
      <c r="U84" s="26"/>
      <c r="V84" s="230" t="s">
        <v>12</v>
      </c>
      <c r="W84" s="227" t="s">
        <v>12</v>
      </c>
      <c r="X84" s="131"/>
      <c r="Y84" s="104"/>
      <c r="Z84" s="26"/>
      <c r="AA84" s="213" t="s">
        <v>12</v>
      </c>
      <c r="AB84" s="213" t="s">
        <v>12</v>
      </c>
      <c r="AC84" s="131"/>
      <c r="AD84" s="104"/>
      <c r="AE84" s="26"/>
      <c r="AF84" s="105" t="s">
        <v>12</v>
      </c>
      <c r="AG84" s="103" t="s">
        <v>12</v>
      </c>
      <c r="AH84" s="131"/>
      <c r="AI84" s="104"/>
      <c r="AJ84" s="26"/>
      <c r="AK84" s="25" t="s">
        <v>12</v>
      </c>
      <c r="AL84" s="24" t="s">
        <v>12</v>
      </c>
      <c r="AM84" s="82"/>
      <c r="AN84" s="29"/>
      <c r="AO84" s="26"/>
      <c r="AP84" s="25" t="s">
        <v>12</v>
      </c>
      <c r="AQ84" s="24" t="s">
        <v>12</v>
      </c>
      <c r="AR84" s="82"/>
      <c r="AS84" s="29"/>
      <c r="AT84" s="81"/>
      <c r="AU84" s="79"/>
      <c r="AV84" s="79"/>
      <c r="AW84" s="79"/>
      <c r="AX84" s="81"/>
      <c r="AY84" s="81"/>
      <c r="AZ84" s="79"/>
      <c r="BA84" s="79"/>
      <c r="BB84" s="79"/>
      <c r="BC84" s="81"/>
      <c r="BD84" s="81"/>
      <c r="BE84" s="79"/>
      <c r="BF84" s="79"/>
      <c r="BG84" s="79"/>
      <c r="BH84" s="81"/>
      <c r="BI84" s="81"/>
      <c r="BJ84" s="79"/>
      <c r="BK84" s="79"/>
      <c r="BL84" s="79"/>
      <c r="BM84" s="81"/>
      <c r="BN84" s="81"/>
      <c r="BO84" s="79"/>
      <c r="BP84" s="79"/>
      <c r="BQ84" s="79"/>
      <c r="BR84" s="81"/>
      <c r="BS84" s="81"/>
      <c r="BT84" s="79"/>
      <c r="BU84" s="79"/>
      <c r="BV84" s="79"/>
      <c r="BW84" s="81"/>
      <c r="BX84" s="81"/>
      <c r="BY84" s="79"/>
      <c r="BZ84" s="79"/>
      <c r="CA84" s="79"/>
      <c r="CB84" s="81"/>
      <c r="CJ84" s="11"/>
      <c r="CK84" s="11"/>
      <c r="CL84" s="11"/>
      <c r="CM84" s="11"/>
      <c r="CN84" s="11"/>
      <c r="CO84" s="11"/>
      <c r="CP84" s="11"/>
      <c r="CQ84" s="11"/>
      <c r="CR84" s="11"/>
    </row>
    <row r="85" spans="1:96" ht="15.6" x14ac:dyDescent="0.25">
      <c r="A85" s="27" t="s">
        <v>14</v>
      </c>
      <c r="B85" s="112" t="s">
        <v>12</v>
      </c>
      <c r="C85" s="104" t="s">
        <v>12</v>
      </c>
      <c r="D85" s="131"/>
      <c r="E85" s="104"/>
      <c r="F85" s="294"/>
      <c r="G85" s="112" t="s">
        <v>12</v>
      </c>
      <c r="H85" s="104" t="s">
        <v>12</v>
      </c>
      <c r="I85" s="131"/>
      <c r="J85" s="104"/>
      <c r="K85" s="100"/>
      <c r="L85" s="236" t="s">
        <v>12</v>
      </c>
      <c r="M85" s="236" t="s">
        <v>12</v>
      </c>
      <c r="N85" s="131"/>
      <c r="O85" s="104"/>
      <c r="P85" s="30"/>
      <c r="Q85" s="236" t="s">
        <v>12</v>
      </c>
      <c r="R85" s="236" t="s">
        <v>12</v>
      </c>
      <c r="S85" s="131"/>
      <c r="T85" s="104"/>
      <c r="U85" s="30"/>
      <c r="V85" s="112" t="s">
        <v>12</v>
      </c>
      <c r="W85" s="104" t="s">
        <v>12</v>
      </c>
      <c r="X85" s="131"/>
      <c r="Y85" s="104"/>
      <c r="Z85" s="30"/>
      <c r="AA85" s="214" t="s">
        <v>12</v>
      </c>
      <c r="AB85" s="214" t="s">
        <v>12</v>
      </c>
      <c r="AC85" s="131"/>
      <c r="AD85" s="104"/>
      <c r="AE85" s="30"/>
      <c r="AF85" s="112" t="s">
        <v>12</v>
      </c>
      <c r="AG85" s="104" t="s">
        <v>12</v>
      </c>
      <c r="AH85" s="131"/>
      <c r="AI85" s="104"/>
      <c r="AJ85" s="30"/>
      <c r="AK85" s="28" t="s">
        <v>12</v>
      </c>
      <c r="AL85" s="29" t="s">
        <v>12</v>
      </c>
      <c r="AM85" s="82"/>
      <c r="AN85" s="29"/>
      <c r="AO85" s="30"/>
      <c r="AP85" s="28" t="s">
        <v>12</v>
      </c>
      <c r="AQ85" s="29" t="s">
        <v>12</v>
      </c>
      <c r="AR85" s="82"/>
      <c r="AS85" s="29"/>
      <c r="AT85" s="79"/>
      <c r="AU85" s="79"/>
      <c r="AV85" s="81"/>
      <c r="AW85" s="79"/>
      <c r="AX85" s="79"/>
      <c r="AY85" s="79"/>
      <c r="AZ85" s="79"/>
      <c r="BA85" s="81"/>
      <c r="BB85" s="79"/>
      <c r="BC85" s="79"/>
      <c r="BD85" s="79"/>
      <c r="BE85" s="79"/>
      <c r="BF85" s="81"/>
      <c r="BG85" s="79"/>
      <c r="BH85" s="79"/>
      <c r="BI85" s="79"/>
      <c r="BJ85" s="79"/>
      <c r="BK85" s="81"/>
      <c r="BL85" s="79"/>
      <c r="BM85" s="79"/>
      <c r="BN85" s="79"/>
      <c r="BO85" s="79"/>
      <c r="BP85" s="81"/>
      <c r="BQ85" s="79"/>
      <c r="BR85" s="79"/>
      <c r="BS85" s="79"/>
      <c r="BT85" s="79"/>
      <c r="BU85" s="81"/>
      <c r="BV85" s="79"/>
      <c r="BW85" s="79"/>
      <c r="BX85" s="79"/>
      <c r="BY85" s="79"/>
      <c r="BZ85" s="79"/>
      <c r="CA85" s="79"/>
      <c r="CB85" s="79"/>
      <c r="CJ85" s="11"/>
      <c r="CK85" s="11"/>
      <c r="CL85" s="11"/>
      <c r="CM85" s="11"/>
      <c r="CN85" s="11"/>
      <c r="CO85" s="11"/>
      <c r="CP85" s="11"/>
      <c r="CQ85" s="11"/>
      <c r="CR85" s="11"/>
    </row>
    <row r="86" spans="1:96" ht="12.6" customHeight="1" x14ac:dyDescent="0.25">
      <c r="A86" s="22" t="s">
        <v>15</v>
      </c>
      <c r="B86" s="237">
        <v>52601</v>
      </c>
      <c r="C86" s="237">
        <v>25116.32</v>
      </c>
      <c r="D86" s="131"/>
      <c r="E86" s="104"/>
      <c r="F86" s="294"/>
      <c r="G86" s="105">
        <v>43163</v>
      </c>
      <c r="H86" s="263">
        <v>26054.489999999998</v>
      </c>
      <c r="I86" s="131"/>
      <c r="J86" s="104"/>
      <c r="K86" s="102"/>
      <c r="L86" s="235">
        <v>30637</v>
      </c>
      <c r="M86" s="235">
        <v>27537.22</v>
      </c>
      <c r="N86" s="131"/>
      <c r="O86" s="104"/>
      <c r="P86" s="26"/>
      <c r="Q86" s="235">
        <v>5603</v>
      </c>
      <c r="R86" s="235">
        <v>8201.6799999999985</v>
      </c>
      <c r="S86" s="131"/>
      <c r="T86" s="104"/>
      <c r="U86" s="26"/>
      <c r="V86" s="230">
        <v>12330</v>
      </c>
      <c r="W86" s="227">
        <v>10415.76</v>
      </c>
      <c r="X86" s="131"/>
      <c r="Y86" s="104"/>
      <c r="Z86" s="26"/>
      <c r="AA86" s="213">
        <v>12864</v>
      </c>
      <c r="AB86" s="213">
        <v>8886.49</v>
      </c>
      <c r="AC86" s="131"/>
      <c r="AD86" s="104"/>
      <c r="AE86" s="26"/>
      <c r="AF86" s="99">
        <v>23564</v>
      </c>
      <c r="AG86" s="103">
        <v>4657.6299999999992</v>
      </c>
      <c r="AH86" s="131"/>
      <c r="AI86" s="104"/>
      <c r="AJ86" s="26"/>
      <c r="AK86" s="23">
        <v>2822</v>
      </c>
      <c r="AL86" s="24">
        <v>16030.2</v>
      </c>
      <c r="AM86" s="82"/>
      <c r="AN86" s="29"/>
      <c r="AO86" s="26"/>
      <c r="AP86" s="23">
        <v>27154</v>
      </c>
      <c r="AQ86" s="24">
        <v>11717.02</v>
      </c>
      <c r="AR86" s="82"/>
      <c r="AS86" s="29"/>
      <c r="AT86" s="81"/>
      <c r="AU86" s="79"/>
      <c r="AV86" s="79"/>
      <c r="AW86" s="79"/>
      <c r="AX86" s="81"/>
      <c r="AY86" s="81"/>
      <c r="AZ86" s="79"/>
      <c r="BA86" s="79"/>
      <c r="BB86" s="79"/>
      <c r="BC86" s="81"/>
      <c r="BD86" s="81"/>
      <c r="BE86" s="79"/>
      <c r="BF86" s="79"/>
      <c r="BG86" s="79"/>
      <c r="BH86" s="81"/>
      <c r="BI86" s="81"/>
      <c r="BJ86" s="79"/>
      <c r="BK86" s="79"/>
      <c r="BL86" s="79"/>
      <c r="BM86" s="81"/>
      <c r="BN86" s="81"/>
      <c r="BO86" s="79"/>
      <c r="BP86" s="79"/>
      <c r="BQ86" s="79"/>
      <c r="BR86" s="81"/>
      <c r="BS86" s="81"/>
      <c r="BT86" s="79"/>
      <c r="BU86" s="79"/>
      <c r="BV86" s="79"/>
      <c r="BW86" s="81"/>
      <c r="BX86" s="81"/>
      <c r="BY86" s="79"/>
      <c r="BZ86" s="79"/>
      <c r="CA86" s="79"/>
      <c r="CB86" s="81"/>
      <c r="CJ86" s="11"/>
      <c r="CK86" s="11"/>
      <c r="CL86" s="11"/>
      <c r="CM86" s="11"/>
      <c r="CN86" s="11"/>
      <c r="CO86" s="11"/>
      <c r="CP86" s="11"/>
      <c r="CQ86" s="11"/>
      <c r="CR86" s="11"/>
    </row>
    <row r="87" spans="1:96" ht="15.6" x14ac:dyDescent="0.25">
      <c r="A87" s="27" t="s">
        <v>16</v>
      </c>
      <c r="B87" s="112" t="s">
        <v>12</v>
      </c>
      <c r="C87" s="104" t="s">
        <v>12</v>
      </c>
      <c r="D87" s="131"/>
      <c r="E87" s="104"/>
      <c r="F87" s="294"/>
      <c r="G87" s="112" t="s">
        <v>12</v>
      </c>
      <c r="H87" s="104" t="s">
        <v>12</v>
      </c>
      <c r="I87" s="131"/>
      <c r="J87" s="104"/>
      <c r="K87" s="100"/>
      <c r="L87" s="236" t="s">
        <v>12</v>
      </c>
      <c r="M87" s="236" t="s">
        <v>12</v>
      </c>
      <c r="N87" s="131"/>
      <c r="O87" s="104"/>
      <c r="P87" s="30"/>
      <c r="Q87" s="236" t="s">
        <v>12</v>
      </c>
      <c r="R87" s="236" t="s">
        <v>12</v>
      </c>
      <c r="S87" s="131"/>
      <c r="T87" s="104"/>
      <c r="U87" s="30"/>
      <c r="V87" s="112" t="s">
        <v>12</v>
      </c>
      <c r="W87" s="104" t="s">
        <v>12</v>
      </c>
      <c r="X87" s="131"/>
      <c r="Y87" s="104"/>
      <c r="Z87" s="30"/>
      <c r="AA87" s="214" t="s">
        <v>12</v>
      </c>
      <c r="AB87" s="214" t="s">
        <v>12</v>
      </c>
      <c r="AC87" s="131"/>
      <c r="AD87" s="104"/>
      <c r="AE87" s="30"/>
      <c r="AF87" s="112" t="s">
        <v>12</v>
      </c>
      <c r="AG87" s="104" t="s">
        <v>12</v>
      </c>
      <c r="AH87" s="131"/>
      <c r="AI87" s="104"/>
      <c r="AJ87" s="30"/>
      <c r="AK87" s="28" t="s">
        <v>12</v>
      </c>
      <c r="AL87" s="29" t="s">
        <v>12</v>
      </c>
      <c r="AM87" s="82"/>
      <c r="AN87" s="29"/>
      <c r="AO87" s="30"/>
      <c r="AP87" s="28" t="s">
        <v>12</v>
      </c>
      <c r="AQ87" s="29" t="s">
        <v>12</v>
      </c>
      <c r="AR87" s="82"/>
      <c r="AS87" s="29"/>
      <c r="AT87" s="79"/>
      <c r="AU87" s="79"/>
      <c r="AV87" s="81"/>
      <c r="AW87" s="79"/>
      <c r="AX87" s="79"/>
      <c r="AY87" s="79"/>
      <c r="AZ87" s="79"/>
      <c r="BA87" s="81"/>
      <c r="BB87" s="79"/>
      <c r="BC87" s="79"/>
      <c r="BD87" s="79"/>
      <c r="BE87" s="79"/>
      <c r="BF87" s="81"/>
      <c r="BG87" s="79"/>
      <c r="BH87" s="79"/>
      <c r="BI87" s="79"/>
      <c r="BJ87" s="79"/>
      <c r="BK87" s="81"/>
      <c r="BL87" s="79"/>
      <c r="BM87" s="79"/>
      <c r="BN87" s="79"/>
      <c r="BO87" s="79"/>
      <c r="BP87" s="81"/>
      <c r="BQ87" s="79"/>
      <c r="BR87" s="79"/>
      <c r="BS87" s="79"/>
      <c r="BT87" s="79"/>
      <c r="BU87" s="81"/>
      <c r="BV87" s="79"/>
      <c r="BW87" s="79"/>
      <c r="BX87" s="79"/>
      <c r="BY87" s="79"/>
      <c r="BZ87" s="79"/>
      <c r="CA87" s="79"/>
      <c r="CB87" s="79"/>
      <c r="CJ87" s="11"/>
      <c r="CK87" s="11"/>
      <c r="CL87" s="11"/>
      <c r="CM87" s="11"/>
      <c r="CN87" s="11"/>
      <c r="CO87" s="11"/>
      <c r="CP87" s="11"/>
      <c r="CQ87" s="11"/>
      <c r="CR87" s="11"/>
    </row>
    <row r="88" spans="1:96" ht="15.6" x14ac:dyDescent="0.25">
      <c r="A88" s="22" t="s">
        <v>17</v>
      </c>
      <c r="B88" s="230" t="s">
        <v>12</v>
      </c>
      <c r="C88" s="227" t="s">
        <v>12</v>
      </c>
      <c r="D88" s="131"/>
      <c r="E88" s="104"/>
      <c r="F88" s="294"/>
      <c r="G88" s="230" t="s">
        <v>12</v>
      </c>
      <c r="H88" s="227" t="s">
        <v>12</v>
      </c>
      <c r="I88" s="131"/>
      <c r="J88" s="104"/>
      <c r="K88" s="107"/>
      <c r="L88" s="235" t="s">
        <v>12</v>
      </c>
      <c r="M88" s="235" t="s">
        <v>12</v>
      </c>
      <c r="N88" s="131"/>
      <c r="O88" s="104"/>
      <c r="P88" s="26"/>
      <c r="Q88" s="235" t="s">
        <v>12</v>
      </c>
      <c r="R88" s="235" t="s">
        <v>12</v>
      </c>
      <c r="S88" s="131"/>
      <c r="T88" s="104"/>
      <c r="U88" s="26"/>
      <c r="V88" s="230" t="s">
        <v>12</v>
      </c>
      <c r="W88" s="227" t="s">
        <v>12</v>
      </c>
      <c r="X88" s="131"/>
      <c r="Y88" s="104"/>
      <c r="Z88" s="26"/>
      <c r="AA88" s="213" t="s">
        <v>12</v>
      </c>
      <c r="AB88" s="213" t="s">
        <v>12</v>
      </c>
      <c r="AC88" s="131"/>
      <c r="AD88" s="104"/>
      <c r="AE88" s="26"/>
      <c r="AF88" s="105" t="s">
        <v>12</v>
      </c>
      <c r="AG88" s="103" t="s">
        <v>12</v>
      </c>
      <c r="AH88" s="131"/>
      <c r="AI88" s="104"/>
      <c r="AJ88" s="26"/>
      <c r="AK88" s="25" t="s">
        <v>12</v>
      </c>
      <c r="AL88" s="24" t="s">
        <v>12</v>
      </c>
      <c r="AM88" s="82"/>
      <c r="AN88" s="29"/>
      <c r="AO88" s="26"/>
      <c r="AP88" s="25" t="s">
        <v>12</v>
      </c>
      <c r="AQ88" s="24" t="s">
        <v>12</v>
      </c>
      <c r="AR88" s="82"/>
      <c r="AS88" s="29"/>
      <c r="AT88" s="79"/>
      <c r="AU88" s="79"/>
      <c r="AV88" s="79"/>
      <c r="AW88" s="83"/>
      <c r="AX88" s="83"/>
      <c r="AY88" s="79"/>
      <c r="AZ88" s="79"/>
      <c r="BA88" s="79"/>
      <c r="BB88" s="83"/>
      <c r="BC88" s="83"/>
      <c r="BD88" s="79"/>
      <c r="BE88" s="79"/>
      <c r="BF88" s="79"/>
      <c r="BG88" s="83"/>
      <c r="BH88" s="83"/>
      <c r="BI88" s="79"/>
      <c r="BJ88" s="79"/>
      <c r="BK88" s="79"/>
      <c r="BL88" s="83"/>
      <c r="BM88" s="83"/>
      <c r="BN88" s="79"/>
      <c r="BO88" s="79"/>
      <c r="BP88" s="79"/>
      <c r="BQ88" s="83"/>
      <c r="BR88" s="83"/>
      <c r="BS88" s="79"/>
      <c r="BT88" s="79"/>
      <c r="BU88" s="79"/>
      <c r="BV88" s="83"/>
      <c r="BW88" s="83"/>
      <c r="BX88" s="79"/>
      <c r="BY88" s="79"/>
      <c r="BZ88" s="79"/>
      <c r="CA88" s="79"/>
      <c r="CB88" s="83"/>
      <c r="CJ88" s="11"/>
      <c r="CK88" s="11"/>
      <c r="CL88" s="11"/>
      <c r="CM88" s="11"/>
      <c r="CN88" s="11"/>
      <c r="CO88" s="11"/>
      <c r="CP88" s="11"/>
      <c r="CQ88" s="11"/>
      <c r="CR88" s="11"/>
    </row>
    <row r="89" spans="1:96" ht="15.6" x14ac:dyDescent="0.25">
      <c r="A89" s="32" t="s">
        <v>4</v>
      </c>
      <c r="B89" s="241">
        <v>232570131.34</v>
      </c>
      <c r="C89" s="241">
        <v>13872231.289100004</v>
      </c>
      <c r="D89" s="132"/>
      <c r="E89" s="113"/>
      <c r="F89" s="296"/>
      <c r="G89" s="231">
        <v>199411375.31900001</v>
      </c>
      <c r="H89" s="231">
        <v>12358632.465600001</v>
      </c>
      <c r="I89" s="132"/>
      <c r="J89" s="113"/>
      <c r="K89" s="125"/>
      <c r="L89" s="238">
        <v>138498272.86000001</v>
      </c>
      <c r="M89" s="238">
        <v>11354579.601700002</v>
      </c>
      <c r="N89" s="132"/>
      <c r="O89" s="113"/>
      <c r="P89" s="34"/>
      <c r="Q89" s="231">
        <f>SUM(Q75:Q88)</f>
        <v>136216271.38</v>
      </c>
      <c r="R89" s="231">
        <f>SUM(R75:R88)</f>
        <v>12788149.854799598</v>
      </c>
      <c r="S89" s="132"/>
      <c r="T89" s="113"/>
      <c r="U89" s="34"/>
      <c r="V89" s="231">
        <v>128549814.42</v>
      </c>
      <c r="W89" s="231">
        <v>11995164.231600001</v>
      </c>
      <c r="X89" s="132"/>
      <c r="Y89" s="113"/>
      <c r="Z89" s="34"/>
      <c r="AA89" s="215">
        <v>54722889.710000001</v>
      </c>
      <c r="AB89" s="215">
        <v>12348817.876800001</v>
      </c>
      <c r="AC89" s="132"/>
      <c r="AD89" s="113"/>
      <c r="AE89" s="34"/>
      <c r="AF89" s="106">
        <v>49552147.859999992</v>
      </c>
      <c r="AG89" s="106">
        <v>10087800.991799984</v>
      </c>
      <c r="AH89" s="132"/>
      <c r="AI89" s="113"/>
      <c r="AJ89" s="34"/>
      <c r="AK89" s="33">
        <v>61064820.990000002</v>
      </c>
      <c r="AL89" s="33">
        <v>11887880.779199999</v>
      </c>
      <c r="AM89" s="84"/>
      <c r="AN89" s="58"/>
      <c r="AO89" s="34"/>
      <c r="AP89" s="33">
        <f t="shared" ref="AP89:AQ89" si="13">SUM(AP75:AP88)</f>
        <v>38724286</v>
      </c>
      <c r="AQ89" s="33">
        <f t="shared" si="13"/>
        <v>12028011.169999998</v>
      </c>
      <c r="AR89" s="84"/>
      <c r="AS89" s="58"/>
      <c r="AT89" s="2"/>
      <c r="AU89" s="2"/>
      <c r="AV89" s="2"/>
      <c r="AW89" s="2"/>
      <c r="AX89" s="2"/>
      <c r="AY89" s="2"/>
      <c r="AZ89" s="2"/>
      <c r="BA89" s="2"/>
      <c r="BB89" s="2"/>
      <c r="BC89" s="76"/>
      <c r="BD89" s="2"/>
      <c r="BE89" s="2"/>
      <c r="BF89" s="2"/>
      <c r="BG89" s="2"/>
      <c r="BH89" s="2"/>
      <c r="BI89" s="2"/>
      <c r="BJ89" s="2"/>
      <c r="BK89" s="2"/>
      <c r="BL89" s="2"/>
      <c r="BM89" s="2"/>
      <c r="BN89" s="2"/>
      <c r="BO89" s="2"/>
      <c r="BP89" s="2"/>
      <c r="BQ89" s="76"/>
      <c r="BR89" s="2"/>
      <c r="BS89" s="2"/>
      <c r="BT89" s="2"/>
      <c r="BU89" s="2"/>
      <c r="BV89" s="2"/>
      <c r="BW89" s="2"/>
      <c r="BX89" s="2"/>
      <c r="BY89" s="2"/>
      <c r="BZ89" s="2"/>
      <c r="CA89" s="2"/>
      <c r="CB89" s="2"/>
      <c r="CJ89" s="2"/>
      <c r="CK89" s="2"/>
      <c r="CL89" s="2"/>
      <c r="CM89" s="2"/>
      <c r="CN89" s="2"/>
      <c r="CO89" s="2"/>
      <c r="CP89" s="2"/>
      <c r="CQ89" s="2"/>
      <c r="CR89" s="2"/>
    </row>
    <row r="90" spans="1:96" ht="15.6" x14ac:dyDescent="0.25">
      <c r="A90" s="91"/>
      <c r="B90" s="91"/>
      <c r="C90" s="91"/>
      <c r="D90" s="91"/>
      <c r="E90" s="91"/>
      <c r="F90" s="91"/>
      <c r="G90" s="91"/>
      <c r="H90" s="91"/>
      <c r="I90" s="91"/>
      <c r="J90" s="91"/>
      <c r="K90" s="91"/>
      <c r="L90" s="91"/>
      <c r="M90" s="47"/>
      <c r="N90" s="266"/>
      <c r="O90" s="266"/>
      <c r="P90" s="266"/>
      <c r="Q90" s="47"/>
      <c r="R90" s="47"/>
      <c r="S90" s="266"/>
      <c r="T90" s="266"/>
      <c r="U90" s="266"/>
      <c r="V90" s="269"/>
      <c r="W90" s="269"/>
      <c r="X90" s="269"/>
      <c r="Y90" s="269"/>
      <c r="Z90" s="266"/>
      <c r="AA90" s="266"/>
      <c r="AB90" s="266"/>
      <c r="AC90" s="266"/>
      <c r="AD90" s="266"/>
      <c r="AE90" s="266"/>
      <c r="AF90" s="266"/>
      <c r="AG90" s="266"/>
      <c r="AH90" s="266"/>
      <c r="AI90" s="266"/>
      <c r="AJ90" s="266"/>
      <c r="AK90" s="266"/>
      <c r="AL90" s="266"/>
      <c r="AM90" s="266"/>
      <c r="AN90" s="266"/>
      <c r="AO90" s="266"/>
      <c r="AP90" s="266"/>
      <c r="AQ90" s="266"/>
      <c r="AR90" s="266"/>
      <c r="AS90" s="2"/>
      <c r="AT90" s="2"/>
      <c r="AU90" s="2"/>
      <c r="AV90" s="2"/>
      <c r="AW90" s="2"/>
      <c r="AX90" s="2"/>
      <c r="AY90" s="2"/>
      <c r="AZ90" s="2"/>
      <c r="BA90" s="2"/>
      <c r="BB90" s="2"/>
      <c r="BC90" s="2"/>
      <c r="BD90" s="76"/>
      <c r="BE90" s="2"/>
      <c r="BF90" s="2"/>
      <c r="BG90" s="2"/>
      <c r="BH90" s="2"/>
      <c r="BI90" s="2"/>
      <c r="BJ90" s="2"/>
      <c r="BK90" s="2"/>
      <c r="BL90" s="2"/>
      <c r="BM90" s="2"/>
      <c r="BN90" s="2"/>
      <c r="BO90" s="2"/>
      <c r="BP90" s="2"/>
      <c r="BQ90" s="2"/>
      <c r="BR90" s="76"/>
      <c r="BS90" s="2"/>
      <c r="BT90" s="2"/>
      <c r="BU90" s="2"/>
      <c r="BV90" s="2"/>
      <c r="BW90" s="2"/>
      <c r="BX90" s="2"/>
      <c r="BY90" s="2"/>
      <c r="BZ90" s="2"/>
      <c r="CA90" s="2"/>
      <c r="CB90" s="2"/>
      <c r="CC90" s="2"/>
      <c r="CK90" s="2"/>
      <c r="CL90" s="2"/>
      <c r="CM90" s="2"/>
      <c r="CN90" s="2"/>
      <c r="CO90" s="2"/>
      <c r="CP90" s="2"/>
      <c r="CQ90" s="2"/>
      <c r="CR90" s="2"/>
    </row>
    <row r="91" spans="1:96" ht="15.6" x14ac:dyDescent="0.25">
      <c r="A91" s="117"/>
      <c r="B91" s="341" t="s">
        <v>30</v>
      </c>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1"/>
      <c r="AP91" s="341"/>
      <c r="AQ91" s="341"/>
      <c r="AR91" s="341"/>
      <c r="AS91" s="341"/>
      <c r="AT91" s="2"/>
      <c r="AU91" s="2"/>
      <c r="AV91" s="2"/>
      <c r="AW91" s="2"/>
      <c r="AX91" s="2"/>
      <c r="AY91" s="2"/>
      <c r="AZ91" s="2"/>
      <c r="BA91" s="2"/>
      <c r="BB91" s="2"/>
      <c r="BC91" s="2"/>
      <c r="BD91" s="76"/>
      <c r="BE91" s="2"/>
      <c r="BF91" s="2"/>
      <c r="BG91" s="2"/>
      <c r="BH91" s="2"/>
      <c r="BI91" s="2"/>
      <c r="BJ91" s="2"/>
      <c r="BK91" s="2"/>
      <c r="BL91" s="2"/>
      <c r="BM91" s="2"/>
      <c r="BN91" s="2"/>
      <c r="BO91" s="2"/>
      <c r="BP91" s="2"/>
      <c r="BQ91" s="2"/>
      <c r="BR91" s="76"/>
      <c r="BS91" s="2"/>
      <c r="BT91" s="2"/>
      <c r="BU91" s="2"/>
      <c r="BV91" s="2"/>
      <c r="BW91" s="2"/>
      <c r="BX91" s="2"/>
      <c r="BY91" s="2"/>
      <c r="BZ91" s="2"/>
      <c r="CA91" s="2"/>
      <c r="CB91" s="2"/>
      <c r="CC91" s="2"/>
      <c r="CK91" s="2"/>
      <c r="CL91" s="2"/>
      <c r="CM91" s="2"/>
      <c r="CN91" s="2"/>
      <c r="CO91" s="2"/>
      <c r="CP91" s="2"/>
      <c r="CQ91" s="2"/>
      <c r="CR91" s="2"/>
    </row>
    <row r="92" spans="1:96" ht="166.5" customHeight="1" x14ac:dyDescent="0.25">
      <c r="A92" s="85" t="s">
        <v>25</v>
      </c>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1"/>
      <c r="AP92" s="341"/>
      <c r="AQ92" s="341"/>
      <c r="AR92" s="341"/>
      <c r="AS92" s="341"/>
      <c r="AT92" s="223"/>
      <c r="AU92" s="223"/>
      <c r="AV92" s="223"/>
      <c r="AW92" s="223"/>
      <c r="AX92" s="223"/>
      <c r="AY92" s="223"/>
      <c r="AZ92" s="223"/>
      <c r="BA92" s="223"/>
      <c r="BB92" s="223"/>
      <c r="BC92" s="223"/>
      <c r="BD92" s="223"/>
      <c r="BE92" s="223"/>
      <c r="BF92" s="223"/>
      <c r="BG92" s="223"/>
      <c r="BH92" s="223"/>
      <c r="BI92" s="223"/>
      <c r="BJ92" s="223"/>
      <c r="BK92" s="223"/>
      <c r="BL92" s="223"/>
      <c r="BM92" s="223"/>
      <c r="BN92" s="223"/>
      <c r="BO92" s="223"/>
      <c r="BP92" s="223"/>
      <c r="BQ92" s="223"/>
      <c r="BR92" s="223"/>
      <c r="BS92" s="223"/>
      <c r="BT92" s="223"/>
      <c r="BU92" s="223"/>
      <c r="BV92" s="223"/>
      <c r="BW92" s="223"/>
      <c r="BX92" s="223"/>
      <c r="BY92" s="223"/>
      <c r="BZ92" s="223"/>
      <c r="CA92" s="223"/>
      <c r="CB92" s="223"/>
      <c r="CC92" s="223"/>
      <c r="CD92" s="223"/>
      <c r="CE92" s="223"/>
      <c r="CK92" s="86"/>
      <c r="CL92" s="86"/>
      <c r="CM92" s="86"/>
      <c r="CN92" s="86"/>
      <c r="CO92" s="86"/>
    </row>
    <row r="93" spans="1:96" ht="15.6" x14ac:dyDescent="0.25">
      <c r="A93" s="91"/>
      <c r="B93" s="91"/>
      <c r="C93" s="91"/>
      <c r="D93" s="91"/>
      <c r="E93" s="91"/>
      <c r="F93" s="91"/>
      <c r="G93" s="108"/>
      <c r="H93" s="264"/>
      <c r="I93" s="91"/>
      <c r="J93" s="91"/>
      <c r="K93" s="91"/>
    </row>
  </sheetData>
  <mergeCells count="110">
    <mergeCell ref="B91:AS92"/>
    <mergeCell ref="B6:E6"/>
    <mergeCell ref="B28:E28"/>
    <mergeCell ref="B50:E50"/>
    <mergeCell ref="B51:C51"/>
    <mergeCell ref="D51:E51"/>
    <mergeCell ref="B73:E73"/>
    <mergeCell ref="CH28:CJ28"/>
    <mergeCell ref="BT51:BU51"/>
    <mergeCell ref="BV51:BW51"/>
    <mergeCell ref="BY51:BZ51"/>
    <mergeCell ref="AP6:AS6"/>
    <mergeCell ref="AU6:AX6"/>
    <mergeCell ref="AZ6:BC6"/>
    <mergeCell ref="BE6:BH6"/>
    <mergeCell ref="AF6:AI6"/>
    <mergeCell ref="BT6:BW6"/>
    <mergeCell ref="BY6:CB6"/>
    <mergeCell ref="BO28:BR28"/>
    <mergeCell ref="BT28:BW28"/>
    <mergeCell ref="BJ6:BM6"/>
    <mergeCell ref="CD6:CF6"/>
    <mergeCell ref="AK6:AN6"/>
    <mergeCell ref="BO6:BR6"/>
    <mergeCell ref="BO51:BP51"/>
    <mergeCell ref="BQ51:BR51"/>
    <mergeCell ref="CA51:CB51"/>
    <mergeCell ref="CH6:CJ6"/>
    <mergeCell ref="BE50:BH50"/>
    <mergeCell ref="BJ50:BM50"/>
    <mergeCell ref="AP28:AS28"/>
    <mergeCell ref="AU28:AX28"/>
    <mergeCell ref="AZ28:BC28"/>
    <mergeCell ref="BE28:BH28"/>
    <mergeCell ref="BO50:BR50"/>
    <mergeCell ref="BT50:BW50"/>
    <mergeCell ref="BY50:CB50"/>
    <mergeCell ref="CD50:CF50"/>
    <mergeCell ref="A6:A7"/>
    <mergeCell ref="G6:J6"/>
    <mergeCell ref="A28:A29"/>
    <mergeCell ref="G28:J28"/>
    <mergeCell ref="A50:A52"/>
    <mergeCell ref="G50:J50"/>
    <mergeCell ref="G51:H51"/>
    <mergeCell ref="I51:J51"/>
    <mergeCell ref="L6:P6"/>
    <mergeCell ref="L28:P28"/>
    <mergeCell ref="L50:P50"/>
    <mergeCell ref="L51:M51"/>
    <mergeCell ref="N51:O51"/>
    <mergeCell ref="V6:Y6"/>
    <mergeCell ref="Q6:U6"/>
    <mergeCell ref="AP50:AS50"/>
    <mergeCell ref="AP51:AQ51"/>
    <mergeCell ref="BJ28:BM28"/>
    <mergeCell ref="BB51:BC51"/>
    <mergeCell ref="BY28:CB28"/>
    <mergeCell ref="CD28:CF28"/>
    <mergeCell ref="AK73:AN73"/>
    <mergeCell ref="AF73:AI73"/>
    <mergeCell ref="V73:Y73"/>
    <mergeCell ref="BI73:BL73"/>
    <mergeCell ref="BN73:BQ73"/>
    <mergeCell ref="BS73:BV73"/>
    <mergeCell ref="BX73:CA73"/>
    <mergeCell ref="BD70:BP70"/>
    <mergeCell ref="BR70:CD70"/>
    <mergeCell ref="BD73:BG73"/>
    <mergeCell ref="CF70:CR70"/>
    <mergeCell ref="CH50:CJ50"/>
    <mergeCell ref="BG51:BH51"/>
    <mergeCell ref="BE51:BF51"/>
    <mergeCell ref="BJ51:BK51"/>
    <mergeCell ref="BL51:BM51"/>
    <mergeCell ref="AP73:AS73"/>
    <mergeCell ref="AA6:AD6"/>
    <mergeCell ref="AF28:AI28"/>
    <mergeCell ref="AF50:AI50"/>
    <mergeCell ref="AF51:AG51"/>
    <mergeCell ref="AH51:AI51"/>
    <mergeCell ref="AZ51:BA51"/>
    <mergeCell ref="AK51:AL51"/>
    <mergeCell ref="AM51:AN51"/>
    <mergeCell ref="AR51:AS51"/>
    <mergeCell ref="AU51:AV51"/>
    <mergeCell ref="A73:A74"/>
    <mergeCell ref="G73:J73"/>
    <mergeCell ref="AT73:AW73"/>
    <mergeCell ref="AY73:BB73"/>
    <mergeCell ref="AC51:AD51"/>
    <mergeCell ref="Q28:U28"/>
    <mergeCell ref="Q50:U50"/>
    <mergeCell ref="Q73:U73"/>
    <mergeCell ref="Q51:R51"/>
    <mergeCell ref="S51:T51"/>
    <mergeCell ref="V28:Y28"/>
    <mergeCell ref="V50:Y50"/>
    <mergeCell ref="V51:W51"/>
    <mergeCell ref="X51:Y51"/>
    <mergeCell ref="AA28:AD28"/>
    <mergeCell ref="AA50:AD50"/>
    <mergeCell ref="AA73:AD73"/>
    <mergeCell ref="AA51:AB51"/>
    <mergeCell ref="AK28:AN28"/>
    <mergeCell ref="AK50:AN50"/>
    <mergeCell ref="AW51:AX51"/>
    <mergeCell ref="AU50:AX50"/>
    <mergeCell ref="AZ50:BC50"/>
    <mergeCell ref="L73:P73"/>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O47"/>
  <sheetViews>
    <sheetView zoomScale="70" zoomScaleNormal="70" workbookViewId="0">
      <selection activeCell="B30" sqref="B30:E44"/>
    </sheetView>
  </sheetViews>
  <sheetFormatPr defaultColWidth="16.33203125" defaultRowHeight="13.2" x14ac:dyDescent="0.25"/>
  <cols>
    <col min="1" max="5" width="21.21875" style="171" customWidth="1"/>
    <col min="6" max="6" width="3.21875" style="171" customWidth="1"/>
    <col min="7" max="9" width="16.33203125" style="171"/>
    <col min="10" max="10" width="16.33203125" style="171" customWidth="1"/>
    <col min="11" max="11" width="2.5546875" style="171" customWidth="1"/>
    <col min="12" max="15" width="21.33203125" style="171" customWidth="1"/>
    <col min="16" max="16" width="2.6640625" style="171" customWidth="1"/>
    <col min="17" max="20" width="21.33203125" style="171" customWidth="1"/>
    <col min="21" max="21" width="2.6640625" style="171" customWidth="1"/>
    <col min="22" max="25" width="21.33203125" style="171" customWidth="1"/>
    <col min="26" max="26" width="2.6640625" style="171" customWidth="1"/>
    <col min="27" max="30" width="21.33203125" style="171" customWidth="1"/>
    <col min="31" max="31" width="2.6640625" style="171" customWidth="1"/>
    <col min="32" max="35" width="21.33203125" style="171" customWidth="1"/>
    <col min="36" max="36" width="2.6640625" style="171" customWidth="1"/>
    <col min="37" max="37" width="16.109375" style="171" customWidth="1"/>
    <col min="38" max="38" width="16.6640625" style="171" customWidth="1"/>
    <col min="39" max="40" width="16.109375" style="171" customWidth="1"/>
    <col min="41" max="41" width="2.6640625" style="171" customWidth="1"/>
    <col min="42" max="42" width="16.109375" style="171" customWidth="1"/>
    <col min="43" max="43" width="16.6640625" style="171" customWidth="1"/>
    <col min="44" max="45" width="16.109375" style="171" customWidth="1"/>
    <col min="46" max="46" width="2.6640625" style="171" customWidth="1"/>
    <col min="47" max="47" width="16.109375" style="171" customWidth="1"/>
    <col min="48" max="48" width="16.33203125" style="171" customWidth="1"/>
    <col min="49" max="50" width="16.109375" style="171" customWidth="1"/>
    <col min="51" max="51" width="1.5546875" style="171" customWidth="1"/>
    <col min="52" max="52" width="16.109375" style="171" customWidth="1"/>
    <col min="53" max="53" width="16.33203125" style="171" customWidth="1"/>
    <col min="54" max="55" width="16.109375" style="171" customWidth="1"/>
    <col min="56" max="56" width="1.5546875" style="171" customWidth="1"/>
    <col min="57" max="57" width="16.109375" style="171" customWidth="1"/>
    <col min="58" max="58" width="16.33203125" style="171" customWidth="1"/>
    <col min="59" max="60" width="16.109375" style="171" customWidth="1"/>
    <col min="61" max="61" width="1.5546875" style="171" customWidth="1"/>
    <col min="62" max="62" width="16.109375" style="171" customWidth="1"/>
    <col min="63" max="63" width="16.33203125" style="171" customWidth="1"/>
    <col min="64" max="65" width="16.109375" style="171" customWidth="1"/>
    <col min="66" max="66" width="1.5546875" style="171" customWidth="1"/>
    <col min="67" max="67" width="16.109375" style="171" customWidth="1"/>
    <col min="68" max="68" width="16.33203125" style="171" customWidth="1"/>
    <col min="69" max="70" width="16.109375" style="171" customWidth="1"/>
    <col min="71" max="71" width="1.5546875" style="171" customWidth="1"/>
    <col min="72" max="72" width="16.109375" style="171" customWidth="1"/>
    <col min="73" max="73" width="16.33203125" style="171" customWidth="1"/>
    <col min="74" max="75" width="16.109375" style="171" customWidth="1"/>
    <col min="76" max="76" width="1.5546875" style="171" customWidth="1"/>
    <col min="77" max="77" width="16.109375" style="171" customWidth="1"/>
    <col min="78" max="78" width="16.33203125" style="171" customWidth="1"/>
    <col min="79" max="80" width="16.109375" style="171" customWidth="1"/>
    <col min="81" max="81" width="1.5546875" style="171" customWidth="1"/>
    <col min="82" max="82" width="16.109375" style="171" customWidth="1"/>
    <col min="83" max="83" width="16.33203125" style="171" customWidth="1"/>
    <col min="84" max="84" width="16.109375" style="171" customWidth="1"/>
    <col min="85" max="85" width="1.5546875" style="171" customWidth="1"/>
    <col min="86" max="86" width="16.109375" style="171" customWidth="1"/>
    <col min="87" max="87" width="16.33203125" style="171" customWidth="1"/>
    <col min="88" max="88" width="16.109375" style="171" customWidth="1"/>
    <col min="89" max="16384" width="16.33203125" style="171"/>
  </cols>
  <sheetData>
    <row r="3" spans="1:88" s="135" customFormat="1" ht="25.5" customHeight="1" x14ac:dyDescent="0.25">
      <c r="A3" s="265"/>
      <c r="B3" s="347" t="s">
        <v>45</v>
      </c>
      <c r="C3" s="347"/>
      <c r="D3" s="347"/>
      <c r="E3" s="347"/>
      <c r="F3" s="265"/>
      <c r="K3" s="265"/>
      <c r="L3" s="220"/>
      <c r="M3" s="220"/>
      <c r="AF3" s="136"/>
      <c r="AK3" s="351"/>
      <c r="AL3" s="351"/>
      <c r="AM3" s="351"/>
      <c r="AN3" s="351"/>
      <c r="AP3" s="351"/>
      <c r="AQ3" s="351"/>
      <c r="AR3" s="351"/>
      <c r="AS3" s="351"/>
      <c r="BA3" s="137"/>
    </row>
    <row r="4" spans="1:88" s="138" customFormat="1" ht="15" customHeight="1" x14ac:dyDescent="0.25">
      <c r="A4" s="255"/>
      <c r="B4" s="255"/>
      <c r="C4" s="255"/>
      <c r="D4" s="255"/>
      <c r="E4" s="255"/>
      <c r="F4" s="255"/>
      <c r="G4" s="255"/>
      <c r="H4" s="255"/>
      <c r="I4" s="255"/>
      <c r="J4" s="255"/>
      <c r="K4" s="255"/>
      <c r="R4" s="53"/>
      <c r="AA4" s="139"/>
      <c r="AF4" s="139"/>
      <c r="AG4" s="139"/>
      <c r="AH4" s="139"/>
      <c r="AI4" s="139"/>
      <c r="BE4" s="140"/>
      <c r="BO4" s="141"/>
    </row>
    <row r="5" spans="1:88" s="138" customFormat="1" ht="15" customHeight="1" x14ac:dyDescent="0.25">
      <c r="A5" s="255"/>
      <c r="B5" s="255"/>
      <c r="C5" s="255"/>
      <c r="D5" s="255"/>
      <c r="E5" s="255"/>
      <c r="F5" s="255"/>
      <c r="G5" s="255"/>
      <c r="H5" s="255"/>
      <c r="I5" s="255"/>
      <c r="J5" s="255"/>
      <c r="K5" s="255"/>
      <c r="AA5" s="139"/>
      <c r="AF5" s="139"/>
      <c r="AG5" s="139"/>
      <c r="AH5" s="139"/>
      <c r="AI5" s="139"/>
      <c r="BJ5" s="140"/>
    </row>
    <row r="6" spans="1:88" s="144" customFormat="1" ht="15" customHeight="1" x14ac:dyDescent="0.25">
      <c r="A6" s="329" t="s">
        <v>0</v>
      </c>
      <c r="B6" s="305">
        <v>2022</v>
      </c>
      <c r="C6" s="323"/>
      <c r="D6" s="323"/>
      <c r="E6" s="348"/>
      <c r="F6" s="279"/>
      <c r="G6" s="305">
        <v>2021</v>
      </c>
      <c r="H6" s="323"/>
      <c r="I6" s="323"/>
      <c r="J6" s="348"/>
      <c r="K6" s="94"/>
      <c r="L6" s="342">
        <v>2020</v>
      </c>
      <c r="M6" s="343"/>
      <c r="N6" s="343"/>
      <c r="O6" s="344"/>
      <c r="P6" s="247"/>
      <c r="Q6" s="352">
        <v>2019</v>
      </c>
      <c r="R6" s="353"/>
      <c r="S6" s="354"/>
      <c r="T6" s="354"/>
      <c r="U6" s="225"/>
      <c r="V6" s="342">
        <v>2018</v>
      </c>
      <c r="W6" s="343"/>
      <c r="X6" s="343"/>
      <c r="Y6" s="344"/>
      <c r="Z6" s="222"/>
      <c r="AA6" s="342">
        <v>2017</v>
      </c>
      <c r="AB6" s="343"/>
      <c r="AC6" s="343"/>
      <c r="AD6" s="344"/>
      <c r="AE6" s="205"/>
      <c r="AF6" s="342">
        <v>2016</v>
      </c>
      <c r="AG6" s="343"/>
      <c r="AH6" s="343"/>
      <c r="AI6" s="344"/>
      <c r="AJ6" s="142"/>
      <c r="AK6" s="342">
        <v>2015</v>
      </c>
      <c r="AL6" s="343"/>
      <c r="AM6" s="343"/>
      <c r="AN6" s="344"/>
      <c r="AO6" s="142"/>
      <c r="AP6" s="342">
        <v>2014</v>
      </c>
      <c r="AQ6" s="343"/>
      <c r="AR6" s="343"/>
      <c r="AS6" s="344"/>
      <c r="AT6" s="142"/>
      <c r="AU6" s="342">
        <v>2013</v>
      </c>
      <c r="AV6" s="343"/>
      <c r="AW6" s="343"/>
      <c r="AX6" s="344"/>
      <c r="AY6" s="142"/>
      <c r="AZ6" s="342">
        <v>2012</v>
      </c>
      <c r="BA6" s="343"/>
      <c r="BB6" s="343"/>
      <c r="BC6" s="344"/>
      <c r="BD6" s="142"/>
      <c r="BE6" s="342">
        <v>2011</v>
      </c>
      <c r="BF6" s="343"/>
      <c r="BG6" s="343"/>
      <c r="BH6" s="344"/>
      <c r="BI6" s="142"/>
      <c r="BJ6" s="342">
        <v>2010</v>
      </c>
      <c r="BK6" s="343"/>
      <c r="BL6" s="343"/>
      <c r="BM6" s="344"/>
      <c r="BN6" s="142"/>
      <c r="BO6" s="342">
        <v>2009</v>
      </c>
      <c r="BP6" s="343"/>
      <c r="BQ6" s="343"/>
      <c r="BR6" s="344"/>
      <c r="BS6" s="142"/>
      <c r="BT6" s="342">
        <v>2008</v>
      </c>
      <c r="BU6" s="343"/>
      <c r="BV6" s="343"/>
      <c r="BW6" s="344"/>
      <c r="BX6" s="142"/>
      <c r="BY6" s="342">
        <v>2007</v>
      </c>
      <c r="BZ6" s="343"/>
      <c r="CA6" s="343"/>
      <c r="CB6" s="344"/>
      <c r="CC6" s="142"/>
      <c r="CD6" s="345">
        <v>2006</v>
      </c>
      <c r="CE6" s="345"/>
      <c r="CF6" s="345"/>
      <c r="CG6" s="143"/>
      <c r="CH6" s="345">
        <v>2005</v>
      </c>
      <c r="CI6" s="345"/>
      <c r="CJ6" s="346"/>
    </row>
    <row r="7" spans="1:88" s="201" customFormat="1" ht="25.5" customHeight="1" x14ac:dyDescent="0.25">
      <c r="A7" s="330"/>
      <c r="B7" s="95" t="s">
        <v>37</v>
      </c>
      <c r="C7" s="95" t="s">
        <v>38</v>
      </c>
      <c r="D7" s="95" t="s">
        <v>39</v>
      </c>
      <c r="E7" s="96" t="s">
        <v>4</v>
      </c>
      <c r="F7" s="280"/>
      <c r="G7" s="95" t="s">
        <v>37</v>
      </c>
      <c r="H7" s="95" t="s">
        <v>38</v>
      </c>
      <c r="I7" s="95" t="s">
        <v>39</v>
      </c>
      <c r="J7" s="96" t="s">
        <v>4</v>
      </c>
      <c r="K7" s="95"/>
      <c r="L7" s="145" t="s">
        <v>32</v>
      </c>
      <c r="M7" s="145" t="s">
        <v>33</v>
      </c>
      <c r="N7" s="145" t="s">
        <v>34</v>
      </c>
      <c r="O7" s="146" t="s">
        <v>4</v>
      </c>
      <c r="P7" s="145"/>
      <c r="Q7" s="15" t="s">
        <v>1</v>
      </c>
      <c r="R7" s="15" t="s">
        <v>2</v>
      </c>
      <c r="S7" s="15" t="s">
        <v>3</v>
      </c>
      <c r="T7" s="96" t="s">
        <v>4</v>
      </c>
      <c r="U7" s="145"/>
      <c r="V7" s="145" t="s">
        <v>32</v>
      </c>
      <c r="W7" s="145" t="s">
        <v>33</v>
      </c>
      <c r="X7" s="145" t="s">
        <v>34</v>
      </c>
      <c r="Y7" s="146" t="s">
        <v>4</v>
      </c>
      <c r="Z7" s="145"/>
      <c r="AA7" s="145" t="s">
        <v>32</v>
      </c>
      <c r="AB7" s="145" t="s">
        <v>33</v>
      </c>
      <c r="AC7" s="145" t="s">
        <v>34</v>
      </c>
      <c r="AD7" s="146" t="s">
        <v>4</v>
      </c>
      <c r="AE7" s="145"/>
      <c r="AF7" s="145" t="s">
        <v>32</v>
      </c>
      <c r="AG7" s="145" t="s">
        <v>33</v>
      </c>
      <c r="AH7" s="145" t="s">
        <v>34</v>
      </c>
      <c r="AI7" s="146" t="s">
        <v>4</v>
      </c>
      <c r="AJ7" s="145"/>
      <c r="AK7" s="145" t="s">
        <v>32</v>
      </c>
      <c r="AL7" s="145" t="s">
        <v>33</v>
      </c>
      <c r="AM7" s="145" t="s">
        <v>34</v>
      </c>
      <c r="AN7" s="147" t="s">
        <v>4</v>
      </c>
      <c r="AO7" s="145"/>
      <c r="AP7" s="145" t="s">
        <v>32</v>
      </c>
      <c r="AQ7" s="145" t="s">
        <v>33</v>
      </c>
      <c r="AR7" s="145" t="s">
        <v>34</v>
      </c>
      <c r="AS7" s="147" t="s">
        <v>4</v>
      </c>
      <c r="AT7" s="145"/>
      <c r="AU7" s="145" t="s">
        <v>32</v>
      </c>
      <c r="AV7" s="145" t="s">
        <v>33</v>
      </c>
      <c r="AW7" s="145" t="s">
        <v>34</v>
      </c>
      <c r="AX7" s="147" t="s">
        <v>4</v>
      </c>
      <c r="AY7" s="145"/>
      <c r="AZ7" s="145" t="s">
        <v>32</v>
      </c>
      <c r="BA7" s="145" t="s">
        <v>33</v>
      </c>
      <c r="BB7" s="145" t="s">
        <v>34</v>
      </c>
      <c r="BC7" s="147" t="s">
        <v>4</v>
      </c>
      <c r="BD7" s="145"/>
      <c r="BE7" s="145" t="s">
        <v>32</v>
      </c>
      <c r="BF7" s="145" t="s">
        <v>33</v>
      </c>
      <c r="BG7" s="145" t="s">
        <v>34</v>
      </c>
      <c r="BH7" s="147" t="s">
        <v>4</v>
      </c>
      <c r="BI7" s="145"/>
      <c r="BJ7" s="145" t="s">
        <v>32</v>
      </c>
      <c r="BK7" s="145" t="s">
        <v>33</v>
      </c>
      <c r="BL7" s="145" t="s">
        <v>34</v>
      </c>
      <c r="BM7" s="147" t="s">
        <v>4</v>
      </c>
      <c r="BN7" s="145"/>
      <c r="BO7" s="145" t="s">
        <v>32</v>
      </c>
      <c r="BP7" s="145" t="s">
        <v>33</v>
      </c>
      <c r="BQ7" s="145" t="s">
        <v>34</v>
      </c>
      <c r="BR7" s="147" t="s">
        <v>4</v>
      </c>
      <c r="BS7" s="145"/>
      <c r="BT7" s="145" t="s">
        <v>32</v>
      </c>
      <c r="BU7" s="145" t="s">
        <v>33</v>
      </c>
      <c r="BV7" s="145" t="s">
        <v>34</v>
      </c>
      <c r="BW7" s="147" t="s">
        <v>4</v>
      </c>
      <c r="BX7" s="145"/>
      <c r="BY7" s="145" t="s">
        <v>32</v>
      </c>
      <c r="BZ7" s="145" t="s">
        <v>33</v>
      </c>
      <c r="CA7" s="145" t="s">
        <v>34</v>
      </c>
      <c r="CB7" s="147" t="s">
        <v>4</v>
      </c>
      <c r="CC7" s="145"/>
      <c r="CD7" s="145" t="s">
        <v>32</v>
      </c>
      <c r="CE7" s="145" t="s">
        <v>33</v>
      </c>
      <c r="CF7" s="147" t="s">
        <v>4</v>
      </c>
      <c r="CG7" s="145"/>
      <c r="CH7" s="145" t="s">
        <v>32</v>
      </c>
      <c r="CI7" s="145" t="s">
        <v>33</v>
      </c>
      <c r="CJ7" s="148" t="s">
        <v>4</v>
      </c>
    </row>
    <row r="8" spans="1:88" s="138" customFormat="1" ht="15" customHeight="1" x14ac:dyDescent="0.25">
      <c r="A8" s="149" t="s">
        <v>5</v>
      </c>
      <c r="B8" s="242">
        <v>37548928.889999986</v>
      </c>
      <c r="C8" s="242">
        <v>5732633.8899999997</v>
      </c>
      <c r="D8" s="242">
        <v>-116239.33999999985</v>
      </c>
      <c r="E8" s="242">
        <v>43165323.439999983</v>
      </c>
      <c r="F8" s="299"/>
      <c r="G8" s="110">
        <v>38291731.260000065</v>
      </c>
      <c r="H8" s="110">
        <v>4471564.8800000008</v>
      </c>
      <c r="I8" s="110">
        <v>741694.0700000003</v>
      </c>
      <c r="J8" s="97">
        <v>43504990.210000068</v>
      </c>
      <c r="K8" s="98"/>
      <c r="L8" s="242">
        <v>36355221.229999982</v>
      </c>
      <c r="M8" s="242">
        <v>5170970.8699999992</v>
      </c>
      <c r="N8" s="242">
        <v>-164888.3900000006</v>
      </c>
      <c r="O8" s="242">
        <v>41361303.709999979</v>
      </c>
      <c r="P8" s="150"/>
      <c r="Q8" s="239">
        <v>37308504.210000001</v>
      </c>
      <c r="R8" s="239">
        <v>5735038.1500000004</v>
      </c>
      <c r="S8" s="239">
        <v>-629569.53999999911</v>
      </c>
      <c r="T8" s="239">
        <v>42413972.82</v>
      </c>
      <c r="U8" s="150"/>
      <c r="V8" s="110">
        <v>37096621.750000045</v>
      </c>
      <c r="W8" s="110">
        <v>5912039.2199999997</v>
      </c>
      <c r="X8" s="110">
        <v>-1366942.2799999975</v>
      </c>
      <c r="Y8" s="97">
        <v>41641718.690000042</v>
      </c>
      <c r="Z8" s="150"/>
      <c r="AA8" s="110">
        <v>37394712.850000001</v>
      </c>
      <c r="AB8" s="218">
        <v>5981315.7999999998</v>
      </c>
      <c r="AC8" s="218">
        <v>-2197563.9600000046</v>
      </c>
      <c r="AD8" s="218">
        <v>41178464.689999998</v>
      </c>
      <c r="AE8" s="150"/>
      <c r="AF8" s="110">
        <v>36780100.700000003</v>
      </c>
      <c r="AG8" s="110">
        <v>6123238.5499999998</v>
      </c>
      <c r="AH8" s="110">
        <v>505780.60000000149</v>
      </c>
      <c r="AI8" s="97">
        <v>43409119.850000001</v>
      </c>
      <c r="AJ8" s="150"/>
      <c r="AK8" s="151">
        <v>34794056.31000001</v>
      </c>
      <c r="AL8" s="151">
        <v>5627142.7799999993</v>
      </c>
      <c r="AM8" s="151">
        <v>1075877.3299999982</v>
      </c>
      <c r="AN8" s="151">
        <v>41497076.420000009</v>
      </c>
      <c r="AO8" s="150"/>
      <c r="AP8" s="151">
        <v>31017508.41</v>
      </c>
      <c r="AQ8" s="151">
        <v>5503196.3099999996</v>
      </c>
      <c r="AR8" s="151">
        <v>5490822.629999999</v>
      </c>
      <c r="AS8" s="151">
        <f>AP8+AQ8+AR8</f>
        <v>42011527.349999994</v>
      </c>
      <c r="AT8" s="150"/>
      <c r="AU8" s="152">
        <v>23070914.07</v>
      </c>
      <c r="AV8" s="151">
        <v>3977086.06</v>
      </c>
      <c r="AW8" s="151">
        <v>-691808</v>
      </c>
      <c r="AX8" s="151">
        <f>AU8+AV8+AW8</f>
        <v>26356192.129999999</v>
      </c>
      <c r="AY8" s="150"/>
      <c r="AZ8" s="152">
        <v>21995592.559999999</v>
      </c>
      <c r="BA8" s="151">
        <v>3886672.81</v>
      </c>
      <c r="BB8" s="151">
        <v>70021.17</v>
      </c>
      <c r="BC8" s="151">
        <f>AZ8+BA8+BB8</f>
        <v>25952286.539999999</v>
      </c>
      <c r="BD8" s="150"/>
      <c r="BE8" s="152">
        <v>21522485.440000001</v>
      </c>
      <c r="BF8" s="151">
        <v>3524369.43</v>
      </c>
      <c r="BG8" s="151">
        <v>324262.6099999994</v>
      </c>
      <c r="BH8" s="151">
        <v>25371117.48</v>
      </c>
      <c r="BI8" s="150"/>
      <c r="BJ8" s="152">
        <v>16885470.739999998</v>
      </c>
      <c r="BK8" s="151">
        <v>3211439.46</v>
      </c>
      <c r="BL8" s="151">
        <v>3501412.19</v>
      </c>
      <c r="BM8" s="151">
        <v>23598322.390000001</v>
      </c>
      <c r="BN8" s="150"/>
      <c r="BO8" s="152">
        <v>15426306.939999999</v>
      </c>
      <c r="BP8" s="151">
        <v>3047240.45</v>
      </c>
      <c r="BQ8" s="151">
        <v>343469.79</v>
      </c>
      <c r="BR8" s="151">
        <v>18817017.18</v>
      </c>
      <c r="BS8" s="150"/>
      <c r="BT8" s="152">
        <v>15790739.970000001</v>
      </c>
      <c r="BU8" s="151">
        <v>3029870.09</v>
      </c>
      <c r="BV8" s="151">
        <v>-255010.32</v>
      </c>
      <c r="BW8" s="151">
        <v>18565599.740000002</v>
      </c>
      <c r="BX8" s="150"/>
      <c r="BY8" s="152">
        <v>10276712.689999999</v>
      </c>
      <c r="BZ8" s="151">
        <v>2410573.19</v>
      </c>
      <c r="CA8" s="151">
        <v>3974167.2700000005</v>
      </c>
      <c r="CB8" s="151">
        <v>16661453.149999999</v>
      </c>
      <c r="CC8" s="150"/>
      <c r="CD8" s="152">
        <v>7911194.2926519988</v>
      </c>
      <c r="CE8" s="151">
        <v>1611186.8973480002</v>
      </c>
      <c r="CF8" s="151">
        <v>9522381.1899999995</v>
      </c>
      <c r="CG8" s="150"/>
      <c r="CH8" s="152">
        <v>7087376.9091040008</v>
      </c>
      <c r="CI8" s="151">
        <v>1443408.9708960003</v>
      </c>
      <c r="CJ8" s="151">
        <v>8530785.8800000008</v>
      </c>
    </row>
    <row r="9" spans="1:88" s="138" customFormat="1" ht="15" customHeight="1" x14ac:dyDescent="0.25">
      <c r="A9" s="153" t="s">
        <v>6</v>
      </c>
      <c r="B9" s="243">
        <v>74637030.390000075</v>
      </c>
      <c r="C9" s="243">
        <v>9706499.8999999799</v>
      </c>
      <c r="D9" s="243">
        <v>985115.34000000358</v>
      </c>
      <c r="E9" s="243">
        <v>85328645.630000055</v>
      </c>
      <c r="F9" s="300"/>
      <c r="G9" s="227">
        <v>76831600.529999971</v>
      </c>
      <c r="H9" s="227">
        <v>9231452.9099999554</v>
      </c>
      <c r="I9" s="227">
        <v>3584867.4299999997</v>
      </c>
      <c r="J9" s="230">
        <v>89647920.869999915</v>
      </c>
      <c r="K9" s="100"/>
      <c r="L9" s="243">
        <v>74431350.439999983</v>
      </c>
      <c r="M9" s="243">
        <v>9124864.9300000221</v>
      </c>
      <c r="N9" s="243">
        <v>782589.39999999851</v>
      </c>
      <c r="O9" s="243">
        <v>84338804.770000011</v>
      </c>
      <c r="P9" s="154"/>
      <c r="Q9" s="248">
        <v>68787945.63000001</v>
      </c>
      <c r="R9" s="248">
        <v>9328030.7000000011</v>
      </c>
      <c r="S9" s="248">
        <v>1611781.1000000015</v>
      </c>
      <c r="T9" s="248">
        <v>79727757.430000007</v>
      </c>
      <c r="U9" s="154"/>
      <c r="V9" s="227">
        <v>65630836.390000001</v>
      </c>
      <c r="W9" s="227">
        <v>8957931.6300000008</v>
      </c>
      <c r="X9" s="227">
        <v>475035.98000000417</v>
      </c>
      <c r="Y9" s="230">
        <v>75063804</v>
      </c>
      <c r="Z9" s="154"/>
      <c r="AA9" s="103">
        <v>63160012.780000001</v>
      </c>
      <c r="AB9" s="156">
        <v>8902580.1699999999</v>
      </c>
      <c r="AC9" s="156">
        <v>614080.71999999881</v>
      </c>
      <c r="AD9" s="156">
        <v>72676673.670000002</v>
      </c>
      <c r="AE9" s="154"/>
      <c r="AF9" s="103">
        <v>59599788.43</v>
      </c>
      <c r="AG9" s="103">
        <v>8857985.5099999998</v>
      </c>
      <c r="AH9" s="103">
        <v>551682.58000000566</v>
      </c>
      <c r="AI9" s="99">
        <v>69009456.520000011</v>
      </c>
      <c r="AJ9" s="154"/>
      <c r="AK9" s="155">
        <v>55699041.269999996</v>
      </c>
      <c r="AL9" s="155">
        <v>8725394.2400000002</v>
      </c>
      <c r="AM9" s="155">
        <v>2478914.1099999994</v>
      </c>
      <c r="AN9" s="155">
        <v>66903349.619999997</v>
      </c>
      <c r="AO9" s="154"/>
      <c r="AP9" s="155">
        <v>50433153.030000001</v>
      </c>
      <c r="AQ9" s="155">
        <v>7856137.2400000002</v>
      </c>
      <c r="AR9" s="155">
        <v>1807630.0300000012</v>
      </c>
      <c r="AS9" s="155">
        <f t="shared" ref="AS9:AS15" si="0">AP9+AQ9+AR9</f>
        <v>60096920.300000004</v>
      </c>
      <c r="AT9" s="154"/>
      <c r="AU9" s="156">
        <v>45637811.200000003</v>
      </c>
      <c r="AV9" s="155">
        <v>7146641.5800000001</v>
      </c>
      <c r="AW9" s="157">
        <v>1344822.8100000024</v>
      </c>
      <c r="AX9" s="155">
        <f t="shared" ref="AX9:AX19" si="1">AU9+AV9+AW9</f>
        <v>54129275.590000004</v>
      </c>
      <c r="AY9" s="154"/>
      <c r="AZ9" s="156">
        <v>43290891</v>
      </c>
      <c r="BA9" s="155">
        <v>6329947.8899999997</v>
      </c>
      <c r="BB9" s="157">
        <v>407623.83</v>
      </c>
      <c r="BC9" s="155">
        <f>AZ9+BA9+BB9</f>
        <v>50028462.719999999</v>
      </c>
      <c r="BD9" s="154"/>
      <c r="BE9" s="156">
        <v>42327905.729999997</v>
      </c>
      <c r="BF9" s="155">
        <v>7152187.6100000003</v>
      </c>
      <c r="BG9" s="157">
        <v>934770.96000000089</v>
      </c>
      <c r="BH9" s="155">
        <v>50414864.299999997</v>
      </c>
      <c r="BI9" s="154"/>
      <c r="BJ9" s="156">
        <v>40529218.909999996</v>
      </c>
      <c r="BK9" s="155">
        <v>7004568.1100000003</v>
      </c>
      <c r="BL9" s="157">
        <v>835311.17000000179</v>
      </c>
      <c r="BM9" s="155">
        <v>48369098.189999998</v>
      </c>
      <c r="BN9" s="154"/>
      <c r="BO9" s="156">
        <v>35872797.119999997</v>
      </c>
      <c r="BP9" s="155">
        <v>6324735.7199999997</v>
      </c>
      <c r="BQ9" s="157">
        <v>3579234.72</v>
      </c>
      <c r="BR9" s="155">
        <v>45776767.559999995</v>
      </c>
      <c r="BS9" s="154"/>
      <c r="BT9" s="156">
        <v>31723782.82</v>
      </c>
      <c r="BU9" s="155">
        <v>5536707.2400000002</v>
      </c>
      <c r="BV9" s="157">
        <v>7056662.3200000003</v>
      </c>
      <c r="BW9" s="155">
        <v>44317152.380000003</v>
      </c>
      <c r="BX9" s="154"/>
      <c r="BY9" s="156">
        <v>16667503.284371998</v>
      </c>
      <c r="BZ9" s="155">
        <v>6102471.8256279994</v>
      </c>
      <c r="CA9" s="157">
        <v>1688474.7299999995</v>
      </c>
      <c r="CB9" s="155">
        <v>24458449.84</v>
      </c>
      <c r="CC9" s="154"/>
      <c r="CD9" s="156">
        <v>7383676.4369079992</v>
      </c>
      <c r="CE9" s="155">
        <v>1503753.0730920001</v>
      </c>
      <c r="CF9" s="157">
        <v>8887429.5099999998</v>
      </c>
      <c r="CG9" s="154"/>
      <c r="CH9" s="156">
        <v>47184.355503999999</v>
      </c>
      <c r="CI9" s="155">
        <v>9609.524496</v>
      </c>
      <c r="CJ9" s="157">
        <v>56793.88</v>
      </c>
    </row>
    <row r="10" spans="1:88" s="138" customFormat="1" ht="15" customHeight="1" x14ac:dyDescent="0.25">
      <c r="A10" s="158" t="s">
        <v>7</v>
      </c>
      <c r="B10" s="244">
        <v>82111423.970000014</v>
      </c>
      <c r="C10" s="244">
        <v>12493044.77</v>
      </c>
      <c r="D10" s="244">
        <v>2514852.400000006</v>
      </c>
      <c r="E10" s="244">
        <v>97119321.140000015</v>
      </c>
      <c r="F10" s="300"/>
      <c r="G10" s="104">
        <v>82495400.450000018</v>
      </c>
      <c r="H10" s="104">
        <v>10843204.710000001</v>
      </c>
      <c r="I10" s="104">
        <v>430777.17000000179</v>
      </c>
      <c r="J10" s="111">
        <v>93769382.330000028</v>
      </c>
      <c r="K10" s="102"/>
      <c r="L10" s="244">
        <v>80324840.751999989</v>
      </c>
      <c r="M10" s="244">
        <v>11321654.560000002</v>
      </c>
      <c r="N10" s="243">
        <v>-1635280.4699999988</v>
      </c>
      <c r="O10" s="244">
        <v>90011214.841999993</v>
      </c>
      <c r="P10" s="159"/>
      <c r="Q10" s="240">
        <v>78758336.370000005</v>
      </c>
      <c r="R10" s="240">
        <v>12757579.76</v>
      </c>
      <c r="S10" s="240">
        <v>1516906.4399999976</v>
      </c>
      <c r="T10" s="240">
        <v>93032822.570000008</v>
      </c>
      <c r="U10" s="159"/>
      <c r="V10" s="104">
        <v>74434032.900000006</v>
      </c>
      <c r="W10" s="104">
        <v>12756448.579999998</v>
      </c>
      <c r="X10" s="104">
        <v>3036950.9499999993</v>
      </c>
      <c r="Y10" s="111">
        <v>90227432.430000007</v>
      </c>
      <c r="Z10" s="159"/>
      <c r="AA10" s="104">
        <v>70783258.659999996</v>
      </c>
      <c r="AB10" s="219">
        <v>11781148.279999999</v>
      </c>
      <c r="AC10" s="219">
        <v>374189.33999999985</v>
      </c>
      <c r="AD10" s="219">
        <v>82938596.280000001</v>
      </c>
      <c r="AE10" s="159"/>
      <c r="AF10" s="104">
        <v>63632610.43</v>
      </c>
      <c r="AG10" s="104">
        <v>10850930.819999998</v>
      </c>
      <c r="AH10" s="104">
        <v>4539244.34</v>
      </c>
      <c r="AI10" s="101">
        <v>79022785.590000004</v>
      </c>
      <c r="AJ10" s="159"/>
      <c r="AK10" s="160">
        <v>53479058.940000005</v>
      </c>
      <c r="AL10" s="160">
        <v>8958717.0099999998</v>
      </c>
      <c r="AM10" s="160">
        <v>1100027.0700000003</v>
      </c>
      <c r="AN10" s="160">
        <v>63537803.020000003</v>
      </c>
      <c r="AO10" s="159"/>
      <c r="AP10" s="160">
        <v>50081008.550000004</v>
      </c>
      <c r="AQ10" s="160">
        <v>8511523.660000002</v>
      </c>
      <c r="AR10" s="160">
        <v>400191.21999999881</v>
      </c>
      <c r="AS10" s="160">
        <f t="shared" si="0"/>
        <v>58992723.430000007</v>
      </c>
      <c r="AT10" s="159"/>
      <c r="AU10" s="161">
        <v>48652109.25</v>
      </c>
      <c r="AV10" s="160">
        <v>8484725</v>
      </c>
      <c r="AW10" s="160">
        <v>278603.42000000179</v>
      </c>
      <c r="AX10" s="160">
        <f t="shared" si="1"/>
        <v>57415437.670000002</v>
      </c>
      <c r="AY10" s="159"/>
      <c r="AZ10" s="162">
        <v>47768923.210000001</v>
      </c>
      <c r="BA10" s="160">
        <v>8292796.1799999997</v>
      </c>
      <c r="BB10" s="160">
        <v>1363642.9</v>
      </c>
      <c r="BC10" s="160">
        <f t="shared" ref="BC10:BC16" si="2">AZ10+BA10+BB10</f>
        <v>57425362.289999999</v>
      </c>
      <c r="BD10" s="159"/>
      <c r="BE10" s="162">
        <v>46034764.380000003</v>
      </c>
      <c r="BF10" s="160">
        <v>8487002.2400000002</v>
      </c>
      <c r="BG10" s="160">
        <v>98340.379999998957</v>
      </c>
      <c r="BH10" s="160">
        <v>54620107</v>
      </c>
      <c r="BI10" s="159"/>
      <c r="BJ10" s="162">
        <v>43957791.869999997</v>
      </c>
      <c r="BK10" s="160">
        <v>7706734.6100000003</v>
      </c>
      <c r="BL10" s="160">
        <v>1379829.12</v>
      </c>
      <c r="BM10" s="160">
        <v>53044355.599999994</v>
      </c>
      <c r="BN10" s="159"/>
      <c r="BO10" s="162">
        <v>36119027.719999999</v>
      </c>
      <c r="BP10" s="160">
        <v>6788739.79</v>
      </c>
      <c r="BQ10" s="160">
        <v>2230983.34</v>
      </c>
      <c r="BR10" s="160">
        <v>45138750.849999994</v>
      </c>
      <c r="BS10" s="159"/>
      <c r="BT10" s="162">
        <v>28067754.09</v>
      </c>
      <c r="BU10" s="160">
        <v>5401544.79</v>
      </c>
      <c r="BV10" s="160">
        <v>3632055.28</v>
      </c>
      <c r="BW10" s="160">
        <v>37101354.159999996</v>
      </c>
      <c r="BX10" s="159"/>
      <c r="BY10" s="162">
        <v>21285734.539999999</v>
      </c>
      <c r="BZ10" s="160">
        <v>3367313.1100000003</v>
      </c>
      <c r="CA10" s="160">
        <v>3851817.83</v>
      </c>
      <c r="CB10" s="160">
        <v>28504865.479999997</v>
      </c>
      <c r="CC10" s="159"/>
      <c r="CD10" s="162">
        <v>22188689.923356</v>
      </c>
      <c r="CE10" s="160">
        <v>4518929.146644</v>
      </c>
      <c r="CF10" s="160">
        <v>26707619.07</v>
      </c>
      <c r="CG10" s="159"/>
      <c r="CH10" s="162">
        <v>4107780.9344000001</v>
      </c>
      <c r="CI10" s="160">
        <v>836587.06559999997</v>
      </c>
      <c r="CJ10" s="160">
        <v>4944368</v>
      </c>
    </row>
    <row r="11" spans="1:88" s="138" customFormat="1" ht="15" customHeight="1" x14ac:dyDescent="0.25">
      <c r="A11" s="153" t="s">
        <v>8</v>
      </c>
      <c r="B11" s="243">
        <v>175306241.75</v>
      </c>
      <c r="C11" s="243">
        <v>23017790.330000002</v>
      </c>
      <c r="D11" s="243">
        <v>686060.3599999994</v>
      </c>
      <c r="E11" s="243">
        <v>199010092.44</v>
      </c>
      <c r="F11" s="300"/>
      <c r="G11" s="227">
        <v>178506646.91</v>
      </c>
      <c r="H11" s="227">
        <v>18785543.199999999</v>
      </c>
      <c r="I11" s="227">
        <v>1520309.9699999988</v>
      </c>
      <c r="J11" s="230">
        <v>198812500.07999998</v>
      </c>
      <c r="K11" s="100"/>
      <c r="L11" s="243">
        <v>176938094.90000004</v>
      </c>
      <c r="M11" s="243">
        <v>18303252.939999998</v>
      </c>
      <c r="N11" s="243">
        <v>-2045407.1799999923</v>
      </c>
      <c r="O11" s="243">
        <v>193195940.66000003</v>
      </c>
      <c r="P11" s="154"/>
      <c r="Q11" s="248">
        <v>165372246.57999998</v>
      </c>
      <c r="R11" s="248">
        <v>19978137.109999999</v>
      </c>
      <c r="S11" s="248">
        <v>3909320.1899999976</v>
      </c>
      <c r="T11" s="248">
        <v>189259703.88</v>
      </c>
      <c r="U11" s="154"/>
      <c r="V11" s="227">
        <v>159551937.06</v>
      </c>
      <c r="W11" s="227">
        <v>20838677.93</v>
      </c>
      <c r="X11" s="227">
        <v>5084552.8800000101</v>
      </c>
      <c r="Y11" s="230">
        <v>185475167.87</v>
      </c>
      <c r="Z11" s="154"/>
      <c r="AA11" s="103">
        <v>148453710.16999999</v>
      </c>
      <c r="AB11" s="156">
        <v>19060436.940000001</v>
      </c>
      <c r="AC11" s="156">
        <v>2862788.2400000095</v>
      </c>
      <c r="AD11" s="156">
        <v>170376935.34999999</v>
      </c>
      <c r="AE11" s="154"/>
      <c r="AF11" s="103">
        <v>149254676.71999875</v>
      </c>
      <c r="AG11" s="103">
        <v>18575105.550000023</v>
      </c>
      <c r="AH11" s="103">
        <v>-461695.9400011003</v>
      </c>
      <c r="AI11" s="99">
        <v>167368086.32999766</v>
      </c>
      <c r="AJ11" s="154"/>
      <c r="AK11" s="155">
        <v>135236110.46000001</v>
      </c>
      <c r="AL11" s="155">
        <v>20890752.169999998</v>
      </c>
      <c r="AM11" s="155">
        <v>9074954.0200000107</v>
      </c>
      <c r="AN11" s="155">
        <v>165201816.65000001</v>
      </c>
      <c r="AO11" s="154"/>
      <c r="AP11" s="155">
        <v>112729286.06</v>
      </c>
      <c r="AQ11" s="155">
        <v>15166829.17</v>
      </c>
      <c r="AR11" s="155">
        <v>1343147.9100000113</v>
      </c>
      <c r="AS11" s="155">
        <f t="shared" si="0"/>
        <v>129239263.14000002</v>
      </c>
      <c r="AT11" s="154"/>
      <c r="AU11" s="156">
        <v>105236303.88999999</v>
      </c>
      <c r="AV11" s="155">
        <v>16387262.4</v>
      </c>
      <c r="AW11" s="157">
        <v>1105321.200000003</v>
      </c>
      <c r="AX11" s="155">
        <f t="shared" si="1"/>
        <v>122728887.48999999</v>
      </c>
      <c r="AY11" s="154"/>
      <c r="AZ11" s="156">
        <v>103368102.67999999</v>
      </c>
      <c r="BA11" s="155">
        <v>15020529.630000001</v>
      </c>
      <c r="BB11" s="157">
        <v>1469258.24</v>
      </c>
      <c r="BC11" s="155">
        <f t="shared" si="2"/>
        <v>119857890.54999998</v>
      </c>
      <c r="BD11" s="154"/>
      <c r="BE11" s="156">
        <v>99156618.939999998</v>
      </c>
      <c r="BF11" s="155">
        <v>13957840.210000001</v>
      </c>
      <c r="BG11" s="157">
        <v>2701405</v>
      </c>
      <c r="BH11" s="155">
        <v>115815864.15000001</v>
      </c>
      <c r="BI11" s="154"/>
      <c r="BJ11" s="156">
        <v>96833018.140000001</v>
      </c>
      <c r="BK11" s="155">
        <v>12931339.43</v>
      </c>
      <c r="BL11" s="157">
        <v>819358.00999999046</v>
      </c>
      <c r="BM11" s="155">
        <v>110583715.57999998</v>
      </c>
      <c r="BN11" s="154"/>
      <c r="BO11" s="156">
        <v>84337507.780000001</v>
      </c>
      <c r="BP11" s="155">
        <v>13461919.75</v>
      </c>
      <c r="BQ11" s="157">
        <v>6903720.6600000001</v>
      </c>
      <c r="BR11" s="155">
        <v>104703148.19</v>
      </c>
      <c r="BS11" s="154"/>
      <c r="BT11" s="156">
        <v>73770183.849999994</v>
      </c>
      <c r="BU11" s="155">
        <v>11643679.98</v>
      </c>
      <c r="BV11" s="157">
        <v>10675676.300000001</v>
      </c>
      <c r="BW11" s="155">
        <v>96089540.129999995</v>
      </c>
      <c r="BX11" s="154"/>
      <c r="BY11" s="156">
        <v>42774285.049999997</v>
      </c>
      <c r="BZ11" s="155">
        <v>7779288.25</v>
      </c>
      <c r="CA11" s="157">
        <v>8824525.2800000012</v>
      </c>
      <c r="CB11" s="155">
        <v>59378098.579999998</v>
      </c>
      <c r="CC11" s="154"/>
      <c r="CD11" s="156">
        <v>22146245.589247998</v>
      </c>
      <c r="CE11" s="155">
        <v>4510284.9707519999</v>
      </c>
      <c r="CF11" s="157">
        <v>26656530.559999999</v>
      </c>
      <c r="CG11" s="154"/>
      <c r="CH11" s="156">
        <v>10054783.186815999</v>
      </c>
      <c r="CI11" s="155">
        <v>2047748.3331840003</v>
      </c>
      <c r="CJ11" s="157">
        <v>12102531.52</v>
      </c>
    </row>
    <row r="12" spans="1:88" s="138" customFormat="1" ht="15" customHeight="1" x14ac:dyDescent="0.25">
      <c r="A12" s="254" t="s">
        <v>35</v>
      </c>
      <c r="B12" s="302">
        <v>5318750.0048000002</v>
      </c>
      <c r="C12" s="302">
        <v>1351934.7801000001</v>
      </c>
      <c r="D12" s="302">
        <v>84923.169999999925</v>
      </c>
      <c r="E12" s="302">
        <v>6755607.9549000002</v>
      </c>
      <c r="F12" s="295"/>
      <c r="G12" s="104">
        <v>5659028.5842000004</v>
      </c>
      <c r="H12" s="104">
        <v>1252458.07</v>
      </c>
      <c r="I12" s="104">
        <v>170657.6129999999</v>
      </c>
      <c r="J12" s="111">
        <v>7082144.2672000006</v>
      </c>
      <c r="K12" s="102"/>
      <c r="L12" s="244">
        <v>5194875.7698000008</v>
      </c>
      <c r="M12" s="244">
        <v>1010868.9449999999</v>
      </c>
      <c r="N12" s="244">
        <v>24673.783999999985</v>
      </c>
      <c r="O12" s="244">
        <v>6230418.4988000011</v>
      </c>
      <c r="P12" s="159"/>
      <c r="Q12" s="240">
        <v>5214643.051500001</v>
      </c>
      <c r="R12" s="240">
        <v>1165274.4929999998</v>
      </c>
      <c r="S12" s="240">
        <v>278875.9160000002</v>
      </c>
      <c r="T12" s="240">
        <v>6658793.460500001</v>
      </c>
      <c r="U12" s="159"/>
      <c r="V12" s="104">
        <v>5074168.2514000004</v>
      </c>
      <c r="W12" s="104">
        <v>1242880.2290000003</v>
      </c>
      <c r="X12" s="104">
        <v>-74637.646000000183</v>
      </c>
      <c r="Y12" s="111">
        <v>6242410.8344000001</v>
      </c>
      <c r="Z12" s="159"/>
      <c r="AA12" s="104">
        <v>5124698.3109999998</v>
      </c>
      <c r="AB12" s="219">
        <v>1295756.9410000001</v>
      </c>
      <c r="AC12" s="219">
        <v>114683.34199998993</v>
      </c>
      <c r="AD12" s="219">
        <v>6535138.5939999903</v>
      </c>
      <c r="AE12" s="159"/>
      <c r="AF12" s="104">
        <v>4457287.9811999602</v>
      </c>
      <c r="AG12" s="104">
        <v>1249536.9172</v>
      </c>
      <c r="AH12" s="104">
        <v>387081.36260000989</v>
      </c>
      <c r="AI12" s="101">
        <v>6093906.2609999701</v>
      </c>
      <c r="AJ12" s="159"/>
      <c r="AK12" s="160">
        <v>3545347.55560011</v>
      </c>
      <c r="AL12" s="160">
        <v>1330100.3870999999</v>
      </c>
      <c r="AM12" s="160">
        <v>102695.97499999986</v>
      </c>
      <c r="AN12" s="160">
        <v>4978143.91770011</v>
      </c>
      <c r="AO12" s="159"/>
      <c r="AP12" s="160">
        <v>3180903.4299999997</v>
      </c>
      <c r="AQ12" s="160">
        <v>1185858.27</v>
      </c>
      <c r="AR12" s="160">
        <v>28575.770000000019</v>
      </c>
      <c r="AS12" s="160">
        <f t="shared" si="0"/>
        <v>4395337.4699999988</v>
      </c>
      <c r="AT12" s="159"/>
      <c r="AU12" s="162">
        <v>3067691.24</v>
      </c>
      <c r="AV12" s="160">
        <v>1128697.96</v>
      </c>
      <c r="AW12" s="160">
        <v>-4719.8199999998324</v>
      </c>
      <c r="AX12" s="160">
        <f t="shared" si="1"/>
        <v>4191669.3800000004</v>
      </c>
      <c r="AY12" s="159"/>
      <c r="AZ12" s="162">
        <v>3241698.05</v>
      </c>
      <c r="BA12" s="160">
        <v>1195462.77</v>
      </c>
      <c r="BB12" s="160">
        <v>20767.240000000002</v>
      </c>
      <c r="BC12" s="160">
        <f t="shared" si="2"/>
        <v>4457928.0600000005</v>
      </c>
      <c r="BD12" s="159"/>
      <c r="BE12" s="162">
        <v>2987537.75</v>
      </c>
      <c r="BF12" s="160">
        <v>1103927.1900000002</v>
      </c>
      <c r="BG12" s="160">
        <v>9297.2300000000978</v>
      </c>
      <c r="BH12" s="160">
        <v>4100762.1700000004</v>
      </c>
      <c r="BI12" s="159"/>
      <c r="BJ12" s="162">
        <v>3115973.43</v>
      </c>
      <c r="BK12" s="160">
        <v>1138856.2409999999</v>
      </c>
      <c r="BL12" s="160">
        <v>13115.570000000065</v>
      </c>
      <c r="BM12" s="160">
        <v>4267945.2410000004</v>
      </c>
      <c r="BN12" s="159"/>
      <c r="BO12" s="162">
        <v>3061027.5</v>
      </c>
      <c r="BP12" s="160">
        <v>1164871.03</v>
      </c>
      <c r="BQ12" s="160">
        <v>39965.35</v>
      </c>
      <c r="BR12" s="160">
        <v>4265863.88</v>
      </c>
      <c r="BS12" s="159"/>
      <c r="BT12" s="162">
        <v>2685159.49</v>
      </c>
      <c r="BU12" s="160">
        <v>1088226.3999999999</v>
      </c>
      <c r="BV12" s="160">
        <v>143231.06</v>
      </c>
      <c r="BW12" s="160">
        <v>3916616.95</v>
      </c>
      <c r="BX12" s="159"/>
      <c r="BY12" s="162">
        <v>1313809.47</v>
      </c>
      <c r="BZ12" s="160">
        <v>769893.4</v>
      </c>
      <c r="CA12" s="160">
        <v>249465.17999999996</v>
      </c>
      <c r="CB12" s="160">
        <v>2333168.0500000003</v>
      </c>
      <c r="CC12" s="159"/>
      <c r="CD12" s="162" t="s">
        <v>12</v>
      </c>
      <c r="CE12" s="160" t="s">
        <v>12</v>
      </c>
      <c r="CF12" s="160" t="s">
        <v>12</v>
      </c>
      <c r="CG12" s="159"/>
      <c r="CH12" s="162" t="s">
        <v>12</v>
      </c>
      <c r="CI12" s="160" t="s">
        <v>12</v>
      </c>
      <c r="CJ12" s="160" t="s">
        <v>12</v>
      </c>
    </row>
    <row r="13" spans="1:88" s="138" customFormat="1" ht="15" customHeight="1" x14ac:dyDescent="0.25">
      <c r="A13" s="153" t="s">
        <v>9</v>
      </c>
      <c r="B13" s="227" t="s">
        <v>12</v>
      </c>
      <c r="C13" s="227" t="s">
        <v>12</v>
      </c>
      <c r="D13" s="227" t="s">
        <v>12</v>
      </c>
      <c r="E13" s="228" t="s">
        <v>12</v>
      </c>
      <c r="F13" s="300"/>
      <c r="G13" s="227" t="s">
        <v>12</v>
      </c>
      <c r="H13" s="227" t="s">
        <v>12</v>
      </c>
      <c r="I13" s="227" t="s">
        <v>12</v>
      </c>
      <c r="J13" s="228" t="s">
        <v>12</v>
      </c>
      <c r="K13" s="100"/>
      <c r="L13" s="243" t="s">
        <v>12</v>
      </c>
      <c r="M13" s="243" t="s">
        <v>12</v>
      </c>
      <c r="N13" s="243" t="s">
        <v>12</v>
      </c>
      <c r="O13" s="243" t="s">
        <v>12</v>
      </c>
      <c r="P13" s="154"/>
      <c r="Q13" s="248">
        <v>-4024.9599995999997</v>
      </c>
      <c r="R13" s="248">
        <v>-17549.169999999998</v>
      </c>
      <c r="S13" s="248">
        <v>0</v>
      </c>
      <c r="T13" s="248">
        <v>-21574.129999599998</v>
      </c>
      <c r="U13" s="154"/>
      <c r="V13" s="271">
        <v>5797502.1000017999</v>
      </c>
      <c r="W13" s="271">
        <v>826402.88000020001</v>
      </c>
      <c r="X13" s="271">
        <v>-2983512.6399999997</v>
      </c>
      <c r="Y13" s="272">
        <v>3640392.3400020003</v>
      </c>
      <c r="Z13" s="154"/>
      <c r="AA13" s="103">
        <v>15351996.67</v>
      </c>
      <c r="AB13" s="156">
        <v>1828980.19</v>
      </c>
      <c r="AC13" s="156">
        <v>-477000.3200000003</v>
      </c>
      <c r="AD13" s="156">
        <v>16703976.539999999</v>
      </c>
      <c r="AE13" s="154"/>
      <c r="AF13" s="103">
        <v>13306147.619999999</v>
      </c>
      <c r="AG13" s="103">
        <v>2063613.1099999999</v>
      </c>
      <c r="AH13" s="103">
        <v>433929.63999999966</v>
      </c>
      <c r="AI13" s="99">
        <v>15803690.369999997</v>
      </c>
      <c r="AJ13" s="154"/>
      <c r="AK13" s="155">
        <v>11227954.180000002</v>
      </c>
      <c r="AL13" s="155">
        <v>1626162.38</v>
      </c>
      <c r="AM13" s="155">
        <v>278325.81000000052</v>
      </c>
      <c r="AN13" s="155">
        <v>13132442.370000003</v>
      </c>
      <c r="AO13" s="154"/>
      <c r="AP13" s="155">
        <v>9957698.8899999987</v>
      </c>
      <c r="AQ13" s="155">
        <v>1640318.78</v>
      </c>
      <c r="AR13" s="155">
        <v>-11167.349999999627</v>
      </c>
      <c r="AS13" s="155">
        <f t="shared" si="0"/>
        <v>11586850.319999998</v>
      </c>
      <c r="AT13" s="154"/>
      <c r="AU13" s="156">
        <v>9277979.4399999995</v>
      </c>
      <c r="AV13" s="155">
        <v>1459334.17</v>
      </c>
      <c r="AW13" s="157">
        <v>1062611.5499999998</v>
      </c>
      <c r="AX13" s="155">
        <f t="shared" si="1"/>
        <v>11799925.16</v>
      </c>
      <c r="AY13" s="154"/>
      <c r="AZ13" s="156">
        <v>9393256.7400000002</v>
      </c>
      <c r="BA13" s="155">
        <v>1372801.26</v>
      </c>
      <c r="BB13" s="157">
        <v>-141956.16</v>
      </c>
      <c r="BC13" s="155">
        <f t="shared" si="2"/>
        <v>10624101.84</v>
      </c>
      <c r="BD13" s="154"/>
      <c r="BE13" s="156">
        <v>8939256.1600000001</v>
      </c>
      <c r="BF13" s="155">
        <v>1419396.6300000001</v>
      </c>
      <c r="BG13" s="157">
        <v>-934672.77</v>
      </c>
      <c r="BH13" s="155">
        <v>9423980.0200000014</v>
      </c>
      <c r="BI13" s="154"/>
      <c r="BJ13" s="156">
        <v>7549663.2800000003</v>
      </c>
      <c r="BK13" s="155">
        <v>1173214.95</v>
      </c>
      <c r="BL13" s="157">
        <v>578842.69999999995</v>
      </c>
      <c r="BM13" s="155">
        <v>9301720.9299999997</v>
      </c>
      <c r="BN13" s="154"/>
      <c r="BO13" s="156">
        <v>7316857.4199999999</v>
      </c>
      <c r="BP13" s="155">
        <v>1040379.57</v>
      </c>
      <c r="BQ13" s="157">
        <v>263937.88</v>
      </c>
      <c r="BR13" s="155">
        <v>8621174.870000001</v>
      </c>
      <c r="BS13" s="154"/>
      <c r="BT13" s="156">
        <v>6068524.0300000003</v>
      </c>
      <c r="BU13" s="155">
        <v>974586.85</v>
      </c>
      <c r="BV13" s="157">
        <v>268501.78999999998</v>
      </c>
      <c r="BW13" s="155">
        <v>7311612.6699999999</v>
      </c>
      <c r="BX13" s="154"/>
      <c r="BY13" s="156">
        <v>5068177.63</v>
      </c>
      <c r="BZ13" s="155">
        <v>734061.31</v>
      </c>
      <c r="CA13" s="157">
        <v>1691007.83</v>
      </c>
      <c r="CB13" s="155">
        <v>7493246.7699999996</v>
      </c>
      <c r="CC13" s="154"/>
      <c r="CD13" s="156">
        <v>3973803.4096839996</v>
      </c>
      <c r="CE13" s="155">
        <v>809301.32031600003</v>
      </c>
      <c r="CF13" s="157">
        <v>4783104.7299999995</v>
      </c>
      <c r="CG13" s="154"/>
      <c r="CH13" s="156">
        <v>88522.570800000001</v>
      </c>
      <c r="CI13" s="155">
        <v>18028.429200000002</v>
      </c>
      <c r="CJ13" s="157">
        <v>106551</v>
      </c>
    </row>
    <row r="14" spans="1:88" s="138" customFormat="1" ht="15" customHeight="1" x14ac:dyDescent="0.25">
      <c r="A14" s="158" t="s">
        <v>10</v>
      </c>
      <c r="B14" s="112" t="s">
        <v>12</v>
      </c>
      <c r="C14" s="104" t="s">
        <v>12</v>
      </c>
      <c r="D14" s="112" t="s">
        <v>12</v>
      </c>
      <c r="E14" s="104" t="s">
        <v>12</v>
      </c>
      <c r="F14" s="300"/>
      <c r="G14" s="112" t="s">
        <v>12</v>
      </c>
      <c r="H14" s="104" t="s">
        <v>12</v>
      </c>
      <c r="I14" s="112" t="s">
        <v>12</v>
      </c>
      <c r="J14" s="104" t="s">
        <v>12</v>
      </c>
      <c r="K14" s="102"/>
      <c r="L14" s="244" t="s">
        <v>12</v>
      </c>
      <c r="M14" s="244" t="s">
        <v>12</v>
      </c>
      <c r="N14" s="244" t="s">
        <v>12</v>
      </c>
      <c r="O14" s="244" t="s">
        <v>12</v>
      </c>
      <c r="P14" s="159"/>
      <c r="Q14" s="240" t="s">
        <v>12</v>
      </c>
      <c r="R14" s="240" t="s">
        <v>12</v>
      </c>
      <c r="S14" s="240" t="s">
        <v>12</v>
      </c>
      <c r="T14" s="240" t="s">
        <v>12</v>
      </c>
      <c r="U14" s="159"/>
      <c r="V14" s="273">
        <v>1303572.6299999999</v>
      </c>
      <c r="W14" s="273">
        <v>56720.67</v>
      </c>
      <c r="X14" s="273">
        <v>-445155.77</v>
      </c>
      <c r="Y14" s="274">
        <v>915137.5299999998</v>
      </c>
      <c r="Z14" s="159"/>
      <c r="AA14" s="104">
        <v>2362859.64</v>
      </c>
      <c r="AB14" s="219">
        <v>117645.57999999999</v>
      </c>
      <c r="AC14" s="219">
        <v>109320.54</v>
      </c>
      <c r="AD14" s="219">
        <v>2589825.7600000002</v>
      </c>
      <c r="AE14" s="159"/>
      <c r="AF14" s="104">
        <v>2378284.89</v>
      </c>
      <c r="AG14" s="104">
        <v>139768.06</v>
      </c>
      <c r="AH14" s="104">
        <v>-151820.49</v>
      </c>
      <c r="AI14" s="101">
        <v>2366232.46</v>
      </c>
      <c r="AJ14" s="159"/>
      <c r="AK14" s="160">
        <v>2111357.16</v>
      </c>
      <c r="AL14" s="160">
        <v>145304.54999999999</v>
      </c>
      <c r="AM14" s="160">
        <v>105451.60999999999</v>
      </c>
      <c r="AN14" s="160">
        <v>2362113.3199999998</v>
      </c>
      <c r="AO14" s="159"/>
      <c r="AP14" s="160">
        <v>1871716.9600000002</v>
      </c>
      <c r="AQ14" s="160">
        <v>117336.25</v>
      </c>
      <c r="AR14" s="160">
        <v>-5136.4899999999907</v>
      </c>
      <c r="AS14" s="160">
        <f t="shared" si="0"/>
        <v>1983916.7200000002</v>
      </c>
      <c r="AT14" s="159"/>
      <c r="AU14" s="162">
        <v>1808649.74</v>
      </c>
      <c r="AV14" s="160">
        <v>120758.02</v>
      </c>
      <c r="AW14" s="160">
        <v>274814.58</v>
      </c>
      <c r="AX14" s="160">
        <f t="shared" si="1"/>
        <v>2204222.34</v>
      </c>
      <c r="AY14" s="159"/>
      <c r="AZ14" s="162">
        <v>1702084.27</v>
      </c>
      <c r="BA14" s="160">
        <v>130216.53</v>
      </c>
      <c r="BB14" s="160">
        <v>-43569.93</v>
      </c>
      <c r="BC14" s="160">
        <f t="shared" si="2"/>
        <v>1788730.87</v>
      </c>
      <c r="BD14" s="159"/>
      <c r="BE14" s="162">
        <v>1553866.21</v>
      </c>
      <c r="BF14" s="160">
        <v>101881.51999999999</v>
      </c>
      <c r="BG14" s="160">
        <v>-168364.93000000005</v>
      </c>
      <c r="BH14" s="160">
        <v>1487382.7999999998</v>
      </c>
      <c r="BI14" s="159"/>
      <c r="BJ14" s="162">
        <v>1490670.51</v>
      </c>
      <c r="BK14" s="160">
        <v>98804.07</v>
      </c>
      <c r="BL14" s="160">
        <v>272738.3</v>
      </c>
      <c r="BM14" s="160">
        <v>1862212.8800000001</v>
      </c>
      <c r="BN14" s="159"/>
      <c r="BO14" s="162">
        <v>1413062.91</v>
      </c>
      <c r="BP14" s="160">
        <v>90544.24</v>
      </c>
      <c r="BQ14" s="160">
        <v>4918.43</v>
      </c>
      <c r="BR14" s="160">
        <v>1508525.58</v>
      </c>
      <c r="BS14" s="159"/>
      <c r="BT14" s="162">
        <v>1161862.04</v>
      </c>
      <c r="BU14" s="160">
        <v>56652.94</v>
      </c>
      <c r="BV14" s="160">
        <v>19931.95</v>
      </c>
      <c r="BW14" s="160">
        <v>1238446.93</v>
      </c>
      <c r="BX14" s="159"/>
      <c r="BY14" s="162">
        <v>1005149.48</v>
      </c>
      <c r="BZ14" s="160">
        <v>57835.67</v>
      </c>
      <c r="CA14" s="160">
        <v>28061.43</v>
      </c>
      <c r="CB14" s="160">
        <v>1091046.5799999998</v>
      </c>
      <c r="CC14" s="159"/>
      <c r="CD14" s="162">
        <v>764660.82618399989</v>
      </c>
      <c r="CE14" s="160">
        <v>155730.15381600001</v>
      </c>
      <c r="CF14" s="160">
        <v>920390.98</v>
      </c>
      <c r="CG14" s="159"/>
      <c r="CH14" s="162">
        <v>31767.324524</v>
      </c>
      <c r="CI14" s="160">
        <v>6469.7054760000001</v>
      </c>
      <c r="CJ14" s="160">
        <v>38237.03</v>
      </c>
    </row>
    <row r="15" spans="1:88" s="138" customFormat="1" ht="15" customHeight="1" x14ac:dyDescent="0.25">
      <c r="A15" s="153" t="s">
        <v>27</v>
      </c>
      <c r="B15" s="227" t="s">
        <v>12</v>
      </c>
      <c r="C15" s="227" t="s">
        <v>12</v>
      </c>
      <c r="D15" s="227" t="s">
        <v>12</v>
      </c>
      <c r="E15" s="228" t="s">
        <v>12</v>
      </c>
      <c r="F15" s="300"/>
      <c r="G15" s="227" t="s">
        <v>12</v>
      </c>
      <c r="H15" s="227" t="s">
        <v>12</v>
      </c>
      <c r="I15" s="227" t="s">
        <v>12</v>
      </c>
      <c r="J15" s="228" t="s">
        <v>12</v>
      </c>
      <c r="K15" s="100"/>
      <c r="L15" s="243" t="s">
        <v>12</v>
      </c>
      <c r="M15" s="243" t="s">
        <v>12</v>
      </c>
      <c r="N15" s="243" t="s">
        <v>12</v>
      </c>
      <c r="O15" s="243" t="s">
        <v>12</v>
      </c>
      <c r="P15" s="154"/>
      <c r="Q15" s="248" t="s">
        <v>12</v>
      </c>
      <c r="R15" s="248" t="s">
        <v>12</v>
      </c>
      <c r="S15" s="248" t="s">
        <v>12</v>
      </c>
      <c r="T15" s="248" t="s">
        <v>12</v>
      </c>
      <c r="U15" s="154"/>
      <c r="V15" s="227" t="s">
        <v>12</v>
      </c>
      <c r="W15" s="227" t="s">
        <v>12</v>
      </c>
      <c r="X15" s="227" t="s">
        <v>12</v>
      </c>
      <c r="Y15" s="228" t="s">
        <v>12</v>
      </c>
      <c r="Z15" s="154"/>
      <c r="AA15" s="103" t="s">
        <v>12</v>
      </c>
      <c r="AB15" s="156" t="s">
        <v>12</v>
      </c>
      <c r="AC15" s="156" t="s">
        <v>12</v>
      </c>
      <c r="AD15" s="156" t="s">
        <v>12</v>
      </c>
      <c r="AE15" s="154"/>
      <c r="AF15" s="103">
        <v>-6218.9</v>
      </c>
      <c r="AG15" s="103">
        <v>0</v>
      </c>
      <c r="AH15" s="103">
        <v>0</v>
      </c>
      <c r="AI15" s="99">
        <v>-6218.9</v>
      </c>
      <c r="AJ15" s="154"/>
      <c r="AK15" s="155">
        <v>2484181.5359999998</v>
      </c>
      <c r="AL15" s="155">
        <v>0</v>
      </c>
      <c r="AM15" s="155">
        <v>-1255934.6461</v>
      </c>
      <c r="AN15" s="155">
        <v>1228246.8898999998</v>
      </c>
      <c r="AO15" s="154"/>
      <c r="AP15" s="155">
        <v>4720775.1899999995</v>
      </c>
      <c r="AQ15" s="155">
        <v>762615.99000000011</v>
      </c>
      <c r="AR15" s="155">
        <v>-280836.88000000035</v>
      </c>
      <c r="AS15" s="155">
        <f t="shared" si="0"/>
        <v>5202554.2999999989</v>
      </c>
      <c r="AT15" s="154"/>
      <c r="AU15" s="156">
        <v>4685350.3</v>
      </c>
      <c r="AV15" s="155">
        <v>794641.54</v>
      </c>
      <c r="AW15" s="157">
        <v>140306.58999999985</v>
      </c>
      <c r="AX15" s="155">
        <f t="shared" si="1"/>
        <v>5620298.4299999997</v>
      </c>
      <c r="AY15" s="154"/>
      <c r="AZ15" s="156">
        <v>4699531.2700000005</v>
      </c>
      <c r="BA15" s="155">
        <v>835994.94000000006</v>
      </c>
      <c r="BB15" s="157">
        <v>-147298.78</v>
      </c>
      <c r="BC15" s="155">
        <f t="shared" si="2"/>
        <v>5388227.4300000006</v>
      </c>
      <c r="BD15" s="154"/>
      <c r="BE15" s="156">
        <v>4805982.8</v>
      </c>
      <c r="BF15" s="155">
        <v>738554.99</v>
      </c>
      <c r="BG15" s="157">
        <v>-86665.949999999721</v>
      </c>
      <c r="BH15" s="155">
        <v>5457871.8399999999</v>
      </c>
      <c r="BI15" s="154"/>
      <c r="BJ15" s="156">
        <v>4367108.41</v>
      </c>
      <c r="BK15" s="155">
        <v>539768.77</v>
      </c>
      <c r="BL15" s="157">
        <v>256605.54</v>
      </c>
      <c r="BM15" s="155">
        <v>5163482.72</v>
      </c>
      <c r="BN15" s="154"/>
      <c r="BO15" s="156">
        <v>4016729.71</v>
      </c>
      <c r="BP15" s="155">
        <v>761570.18</v>
      </c>
      <c r="BQ15" s="157">
        <v>-30952.03</v>
      </c>
      <c r="BR15" s="155">
        <v>4747347.8600000003</v>
      </c>
      <c r="BS15" s="154"/>
      <c r="BT15" s="156">
        <v>3272698.24</v>
      </c>
      <c r="BU15" s="155">
        <v>809652.19</v>
      </c>
      <c r="BV15" s="157">
        <v>532580.30000000005</v>
      </c>
      <c r="BW15" s="155">
        <v>4614930.7300000004</v>
      </c>
      <c r="BX15" s="154"/>
      <c r="BY15" s="156">
        <v>2914896.57</v>
      </c>
      <c r="BZ15" s="155">
        <v>509931.25</v>
      </c>
      <c r="CA15" s="157">
        <v>47017.520000000251</v>
      </c>
      <c r="CB15" s="155">
        <v>3471845.34</v>
      </c>
      <c r="CC15" s="154"/>
      <c r="CD15" s="156">
        <v>2753906.8783120001</v>
      </c>
      <c r="CE15" s="155">
        <v>560858.26168800006</v>
      </c>
      <c r="CF15" s="157">
        <v>3314765.14</v>
      </c>
      <c r="CG15" s="154"/>
      <c r="CH15" s="156">
        <v>1214856.5247119998</v>
      </c>
      <c r="CI15" s="155">
        <v>247416.615288</v>
      </c>
      <c r="CJ15" s="157">
        <v>1462273.14</v>
      </c>
    </row>
    <row r="16" spans="1:88" s="138" customFormat="1" ht="15" customHeight="1" x14ac:dyDescent="0.25">
      <c r="A16" s="158" t="s">
        <v>11</v>
      </c>
      <c r="B16" s="112" t="s">
        <v>12</v>
      </c>
      <c r="C16" s="104" t="s">
        <v>12</v>
      </c>
      <c r="D16" s="112" t="s">
        <v>12</v>
      </c>
      <c r="E16" s="104" t="s">
        <v>12</v>
      </c>
      <c r="F16" s="300"/>
      <c r="G16" s="112" t="s">
        <v>12</v>
      </c>
      <c r="H16" s="104" t="s">
        <v>12</v>
      </c>
      <c r="I16" s="112" t="s">
        <v>12</v>
      </c>
      <c r="J16" s="104" t="s">
        <v>12</v>
      </c>
      <c r="K16" s="102"/>
      <c r="L16" s="244" t="s">
        <v>12</v>
      </c>
      <c r="M16" s="244" t="s">
        <v>12</v>
      </c>
      <c r="N16" s="244" t="s">
        <v>12</v>
      </c>
      <c r="O16" s="244" t="s">
        <v>12</v>
      </c>
      <c r="P16" s="159"/>
      <c r="Q16" s="240" t="s">
        <v>12</v>
      </c>
      <c r="R16" s="240" t="s">
        <v>12</v>
      </c>
      <c r="S16" s="240" t="s">
        <v>12</v>
      </c>
      <c r="T16" s="240" t="s">
        <v>12</v>
      </c>
      <c r="U16" s="159"/>
      <c r="V16" s="112" t="s">
        <v>12</v>
      </c>
      <c r="W16" s="104" t="s">
        <v>12</v>
      </c>
      <c r="X16" s="112" t="s">
        <v>12</v>
      </c>
      <c r="Y16" s="104" t="s">
        <v>12</v>
      </c>
      <c r="Z16" s="159"/>
      <c r="AA16" s="123" t="s">
        <v>12</v>
      </c>
      <c r="AB16" s="219" t="s">
        <v>12</v>
      </c>
      <c r="AC16" s="219" t="s">
        <v>12</v>
      </c>
      <c r="AD16" s="219" t="s">
        <v>12</v>
      </c>
      <c r="AE16" s="159"/>
      <c r="AF16" s="112" t="s">
        <v>12</v>
      </c>
      <c r="AG16" s="104" t="s">
        <v>12</v>
      </c>
      <c r="AH16" s="112" t="s">
        <v>12</v>
      </c>
      <c r="AI16" s="104" t="s">
        <v>12</v>
      </c>
      <c r="AJ16" s="159"/>
      <c r="AK16" s="160" t="s">
        <v>12</v>
      </c>
      <c r="AL16" s="160" t="s">
        <v>12</v>
      </c>
      <c r="AM16" s="160" t="s">
        <v>12</v>
      </c>
      <c r="AN16" s="160" t="s">
        <v>12</v>
      </c>
      <c r="AO16" s="159"/>
      <c r="AP16" s="160" t="s">
        <v>12</v>
      </c>
      <c r="AQ16" s="160" t="s">
        <v>12</v>
      </c>
      <c r="AR16" s="160" t="s">
        <v>12</v>
      </c>
      <c r="AS16" s="160" t="s">
        <v>12</v>
      </c>
      <c r="AT16" s="159"/>
      <c r="AU16" s="162">
        <v>682065.34</v>
      </c>
      <c r="AV16" s="160">
        <v>18752.53</v>
      </c>
      <c r="AW16" s="160">
        <v>0</v>
      </c>
      <c r="AX16" s="160">
        <f t="shared" si="1"/>
        <v>700817.87</v>
      </c>
      <c r="AY16" s="159"/>
      <c r="AZ16" s="162">
        <v>337043.58</v>
      </c>
      <c r="BA16" s="160">
        <v>15440.05</v>
      </c>
      <c r="BB16" s="160">
        <v>0</v>
      </c>
      <c r="BC16" s="160">
        <f t="shared" si="2"/>
        <v>352483.63</v>
      </c>
      <c r="BD16" s="159"/>
      <c r="BE16" s="162">
        <v>329104.57</v>
      </c>
      <c r="BF16" s="160">
        <v>18328.39</v>
      </c>
      <c r="BG16" s="160">
        <v>0</v>
      </c>
      <c r="BH16" s="160">
        <v>347432.96000000002</v>
      </c>
      <c r="BI16" s="159"/>
      <c r="BJ16" s="162">
        <v>327329.28000000003</v>
      </c>
      <c r="BK16" s="160">
        <v>10576.5</v>
      </c>
      <c r="BL16" s="160">
        <v>0</v>
      </c>
      <c r="BM16" s="160">
        <v>337905.78</v>
      </c>
      <c r="BN16" s="159"/>
      <c r="BO16" s="162">
        <v>315011.84000000003</v>
      </c>
      <c r="BP16" s="160">
        <v>13754.05</v>
      </c>
      <c r="BQ16" s="160">
        <v>0</v>
      </c>
      <c r="BR16" s="160">
        <v>328765.89</v>
      </c>
      <c r="BS16" s="159"/>
      <c r="BT16" s="162">
        <v>291553.39</v>
      </c>
      <c r="BU16" s="160">
        <v>13429.95</v>
      </c>
      <c r="BV16" s="160">
        <v>0</v>
      </c>
      <c r="BW16" s="160">
        <v>304983.34000000003</v>
      </c>
      <c r="BX16" s="159"/>
      <c r="BY16" s="162">
        <v>97666.702453999984</v>
      </c>
      <c r="BZ16" s="160">
        <v>20259.767546000003</v>
      </c>
      <c r="CA16" s="160">
        <v>0</v>
      </c>
      <c r="CB16" s="160">
        <v>117926.47</v>
      </c>
      <c r="CC16" s="159"/>
      <c r="CD16" s="162" t="s">
        <v>12</v>
      </c>
      <c r="CE16" s="160" t="s">
        <v>12</v>
      </c>
      <c r="CF16" s="160" t="s">
        <v>12</v>
      </c>
      <c r="CG16" s="159"/>
      <c r="CH16" s="162" t="s">
        <v>12</v>
      </c>
      <c r="CI16" s="160" t="s">
        <v>12</v>
      </c>
      <c r="CJ16" s="160" t="s">
        <v>12</v>
      </c>
    </row>
    <row r="17" spans="1:89" s="138" customFormat="1" ht="15" customHeight="1" x14ac:dyDescent="0.25">
      <c r="A17" s="153" t="s">
        <v>13</v>
      </c>
      <c r="B17" s="230" t="s">
        <v>12</v>
      </c>
      <c r="C17" s="227" t="s">
        <v>12</v>
      </c>
      <c r="D17" s="230" t="s">
        <v>12</v>
      </c>
      <c r="E17" s="227" t="s">
        <v>12</v>
      </c>
      <c r="F17" s="300"/>
      <c r="G17" s="230" t="s">
        <v>12</v>
      </c>
      <c r="H17" s="227" t="s">
        <v>12</v>
      </c>
      <c r="I17" s="230" t="s">
        <v>12</v>
      </c>
      <c r="J17" s="227" t="s">
        <v>12</v>
      </c>
      <c r="K17" s="100"/>
      <c r="L17" s="243" t="s">
        <v>12</v>
      </c>
      <c r="M17" s="243" t="s">
        <v>12</v>
      </c>
      <c r="N17" s="243" t="s">
        <v>12</v>
      </c>
      <c r="O17" s="243" t="s">
        <v>12</v>
      </c>
      <c r="P17" s="154"/>
      <c r="Q17" s="248" t="s">
        <v>12</v>
      </c>
      <c r="R17" s="248" t="s">
        <v>12</v>
      </c>
      <c r="S17" s="248" t="s">
        <v>12</v>
      </c>
      <c r="T17" s="248" t="s">
        <v>12</v>
      </c>
      <c r="U17" s="154"/>
      <c r="V17" s="230" t="s">
        <v>12</v>
      </c>
      <c r="W17" s="227" t="s">
        <v>12</v>
      </c>
      <c r="X17" s="230" t="s">
        <v>12</v>
      </c>
      <c r="Y17" s="227" t="s">
        <v>12</v>
      </c>
      <c r="Z17" s="154"/>
      <c r="AA17" s="103" t="s">
        <v>12</v>
      </c>
      <c r="AB17" s="156" t="s">
        <v>12</v>
      </c>
      <c r="AC17" s="156" t="s">
        <v>12</v>
      </c>
      <c r="AD17" s="156" t="s">
        <v>12</v>
      </c>
      <c r="AE17" s="154"/>
      <c r="AF17" s="105" t="s">
        <v>12</v>
      </c>
      <c r="AG17" s="103" t="s">
        <v>12</v>
      </c>
      <c r="AH17" s="105" t="s">
        <v>12</v>
      </c>
      <c r="AI17" s="103" t="s">
        <v>12</v>
      </c>
      <c r="AJ17" s="154"/>
      <c r="AK17" s="155" t="s">
        <v>12</v>
      </c>
      <c r="AL17" s="155" t="s">
        <v>12</v>
      </c>
      <c r="AM17" s="155" t="s">
        <v>12</v>
      </c>
      <c r="AN17" s="155" t="s">
        <v>12</v>
      </c>
      <c r="AO17" s="154"/>
      <c r="AP17" s="155" t="s">
        <v>12</v>
      </c>
      <c r="AQ17" s="155" t="s">
        <v>12</v>
      </c>
      <c r="AR17" s="155" t="s">
        <v>12</v>
      </c>
      <c r="AS17" s="155" t="s">
        <v>12</v>
      </c>
      <c r="AT17" s="154"/>
      <c r="AU17" s="156" t="s">
        <v>12</v>
      </c>
      <c r="AV17" s="155" t="s">
        <v>12</v>
      </c>
      <c r="AW17" s="157" t="s">
        <v>12</v>
      </c>
      <c r="AX17" s="155" t="s">
        <v>12</v>
      </c>
      <c r="AY17" s="154"/>
      <c r="AZ17" s="156" t="s">
        <v>12</v>
      </c>
      <c r="BA17" s="155" t="s">
        <v>12</v>
      </c>
      <c r="BB17" s="157" t="s">
        <v>12</v>
      </c>
      <c r="BC17" s="155" t="s">
        <v>12</v>
      </c>
      <c r="BD17" s="154"/>
      <c r="BE17" s="156" t="s">
        <v>12</v>
      </c>
      <c r="BF17" s="155" t="s">
        <v>12</v>
      </c>
      <c r="BG17" s="157" t="s">
        <v>12</v>
      </c>
      <c r="BH17" s="155" t="s">
        <v>12</v>
      </c>
      <c r="BI17" s="154"/>
      <c r="BJ17" s="156">
        <v>371790.63</v>
      </c>
      <c r="BK17" s="155">
        <v>0</v>
      </c>
      <c r="BL17" s="157">
        <v>-235.85</v>
      </c>
      <c r="BM17" s="155">
        <v>371554.78</v>
      </c>
      <c r="BN17" s="154"/>
      <c r="BO17" s="156">
        <v>739786.27</v>
      </c>
      <c r="BP17" s="155">
        <v>376790.35</v>
      </c>
      <c r="BQ17" s="157">
        <v>556.45000000000005</v>
      </c>
      <c r="BR17" s="155">
        <v>1117133.07</v>
      </c>
      <c r="BS17" s="154"/>
      <c r="BT17" s="156">
        <v>737324.8</v>
      </c>
      <c r="BU17" s="155">
        <v>290174.94</v>
      </c>
      <c r="BV17" s="157">
        <v>973.54</v>
      </c>
      <c r="BW17" s="155">
        <v>1028473.28</v>
      </c>
      <c r="BX17" s="154"/>
      <c r="BY17" s="156">
        <v>402383.34</v>
      </c>
      <c r="BZ17" s="155">
        <v>340406.33</v>
      </c>
      <c r="CA17" s="157">
        <v>-34.96999999997206</v>
      </c>
      <c r="CB17" s="155">
        <v>742754.70000000007</v>
      </c>
      <c r="CC17" s="154"/>
      <c r="CD17" s="156" t="s">
        <v>12</v>
      </c>
      <c r="CE17" s="155" t="s">
        <v>12</v>
      </c>
      <c r="CF17" s="157" t="s">
        <v>12</v>
      </c>
      <c r="CG17" s="154"/>
      <c r="CH17" s="156" t="s">
        <v>12</v>
      </c>
      <c r="CI17" s="155" t="s">
        <v>12</v>
      </c>
      <c r="CJ17" s="157" t="s">
        <v>12</v>
      </c>
    </row>
    <row r="18" spans="1:89" s="138" customFormat="1" ht="15" customHeight="1" x14ac:dyDescent="0.25">
      <c r="A18" s="158" t="s">
        <v>14</v>
      </c>
      <c r="B18" s="112" t="s">
        <v>12</v>
      </c>
      <c r="C18" s="104" t="s">
        <v>12</v>
      </c>
      <c r="D18" s="112" t="s">
        <v>12</v>
      </c>
      <c r="E18" s="104" t="s">
        <v>12</v>
      </c>
      <c r="F18" s="300"/>
      <c r="G18" s="112" t="s">
        <v>12</v>
      </c>
      <c r="H18" s="104" t="s">
        <v>12</v>
      </c>
      <c r="I18" s="112" t="s">
        <v>12</v>
      </c>
      <c r="J18" s="104" t="s">
        <v>12</v>
      </c>
      <c r="K18" s="102"/>
      <c r="L18" s="244" t="s">
        <v>12</v>
      </c>
      <c r="M18" s="244" t="s">
        <v>12</v>
      </c>
      <c r="N18" s="244" t="s">
        <v>12</v>
      </c>
      <c r="O18" s="244" t="s">
        <v>12</v>
      </c>
      <c r="P18" s="159"/>
      <c r="Q18" s="240" t="s">
        <v>12</v>
      </c>
      <c r="R18" s="240" t="s">
        <v>12</v>
      </c>
      <c r="S18" s="240" t="s">
        <v>12</v>
      </c>
      <c r="T18" s="240" t="s">
        <v>12</v>
      </c>
      <c r="U18" s="159"/>
      <c r="V18" s="112" t="s">
        <v>12</v>
      </c>
      <c r="W18" s="104" t="s">
        <v>12</v>
      </c>
      <c r="X18" s="112" t="s">
        <v>12</v>
      </c>
      <c r="Y18" s="104" t="s">
        <v>12</v>
      </c>
      <c r="Z18" s="159"/>
      <c r="AA18" s="123" t="s">
        <v>12</v>
      </c>
      <c r="AB18" s="219" t="s">
        <v>12</v>
      </c>
      <c r="AC18" s="219" t="s">
        <v>12</v>
      </c>
      <c r="AD18" s="219" t="s">
        <v>12</v>
      </c>
      <c r="AE18" s="159"/>
      <c r="AF18" s="112" t="s">
        <v>12</v>
      </c>
      <c r="AG18" s="104" t="s">
        <v>12</v>
      </c>
      <c r="AH18" s="112" t="s">
        <v>12</v>
      </c>
      <c r="AI18" s="104" t="s">
        <v>12</v>
      </c>
      <c r="AJ18" s="159"/>
      <c r="AK18" s="160" t="s">
        <v>12</v>
      </c>
      <c r="AL18" s="160" t="s">
        <v>12</v>
      </c>
      <c r="AM18" s="160" t="s">
        <v>12</v>
      </c>
      <c r="AN18" s="160" t="s">
        <v>12</v>
      </c>
      <c r="AO18" s="159"/>
      <c r="AP18" s="160" t="s">
        <v>12</v>
      </c>
      <c r="AQ18" s="160" t="s">
        <v>12</v>
      </c>
      <c r="AR18" s="160" t="s">
        <v>12</v>
      </c>
      <c r="AS18" s="160" t="s">
        <v>12</v>
      </c>
      <c r="AT18" s="159"/>
      <c r="AU18" s="162" t="s">
        <v>12</v>
      </c>
      <c r="AV18" s="160" t="s">
        <v>12</v>
      </c>
      <c r="AW18" s="160" t="s">
        <v>12</v>
      </c>
      <c r="AX18" s="160" t="s">
        <v>12</v>
      </c>
      <c r="AY18" s="159"/>
      <c r="AZ18" s="162">
        <v>113669.24</v>
      </c>
      <c r="BA18" s="160">
        <v>-5881.78</v>
      </c>
      <c r="BB18" s="160">
        <v>-54993.22</v>
      </c>
      <c r="BC18" s="160">
        <f>AZ18+BA18+BB18</f>
        <v>52794.240000000005</v>
      </c>
      <c r="BD18" s="159"/>
      <c r="BE18" s="162">
        <v>2009852.58</v>
      </c>
      <c r="BF18" s="160">
        <v>386851.42</v>
      </c>
      <c r="BG18" s="160">
        <v>-355895.06000000006</v>
      </c>
      <c r="BH18" s="160">
        <v>2040808.94</v>
      </c>
      <c r="BI18" s="159"/>
      <c r="BJ18" s="162">
        <v>1406984.28</v>
      </c>
      <c r="BK18" s="160">
        <v>371632.61</v>
      </c>
      <c r="BL18" s="160">
        <v>4547.4400000000605</v>
      </c>
      <c r="BM18" s="160">
        <v>1783164.33</v>
      </c>
      <c r="BN18" s="159"/>
      <c r="BO18" s="162">
        <v>1379712</v>
      </c>
      <c r="BP18" s="160">
        <v>497641.7</v>
      </c>
      <c r="BQ18" s="160">
        <v>-33034.019999999997</v>
      </c>
      <c r="BR18" s="160">
        <v>1844319.68</v>
      </c>
      <c r="BS18" s="159"/>
      <c r="BT18" s="162">
        <v>1068199.97</v>
      </c>
      <c r="BU18" s="160">
        <v>232115.58</v>
      </c>
      <c r="BV18" s="160">
        <v>114204.5</v>
      </c>
      <c r="BW18" s="160">
        <v>1414520.05</v>
      </c>
      <c r="BX18" s="159"/>
      <c r="BY18" s="162">
        <v>625658.37962200155</v>
      </c>
      <c r="BZ18" s="160">
        <v>266699.80037800001</v>
      </c>
      <c r="CA18" s="160">
        <v>326198.7900000012</v>
      </c>
      <c r="CB18" s="160">
        <v>1218556.9700000028</v>
      </c>
      <c r="CC18" s="159"/>
      <c r="CD18" s="162" t="s">
        <v>12</v>
      </c>
      <c r="CE18" s="160" t="s">
        <v>12</v>
      </c>
      <c r="CF18" s="160" t="s">
        <v>12</v>
      </c>
      <c r="CG18" s="159"/>
      <c r="CH18" s="162" t="s">
        <v>12</v>
      </c>
      <c r="CI18" s="160" t="s">
        <v>12</v>
      </c>
      <c r="CJ18" s="160" t="s">
        <v>12</v>
      </c>
    </row>
    <row r="19" spans="1:89" s="138" customFormat="1" ht="15" customHeight="1" x14ac:dyDescent="0.25">
      <c r="A19" s="153" t="s">
        <v>15</v>
      </c>
      <c r="B19" s="243">
        <v>4308439.08</v>
      </c>
      <c r="C19" s="243">
        <v>500835.08999999997</v>
      </c>
      <c r="D19" s="243">
        <v>-130940.28999999957</v>
      </c>
      <c r="E19" s="243">
        <v>4678333.8800000008</v>
      </c>
      <c r="F19" s="300"/>
      <c r="G19" s="263">
        <v>4064038.86</v>
      </c>
      <c r="H19" s="227">
        <v>344315.74999999994</v>
      </c>
      <c r="I19" s="227">
        <v>125482.34000000032</v>
      </c>
      <c r="J19" s="230">
        <v>4533836.9499999993</v>
      </c>
      <c r="K19" s="100"/>
      <c r="L19" s="243">
        <v>4253338.08</v>
      </c>
      <c r="M19" s="243">
        <v>442086.24</v>
      </c>
      <c r="N19" s="243">
        <v>-75657.549999999814</v>
      </c>
      <c r="O19" s="243">
        <v>4619766.7700000005</v>
      </c>
      <c r="P19" s="154"/>
      <c r="Q19" s="248">
        <v>4031226.3600000003</v>
      </c>
      <c r="R19" s="248">
        <v>387352.64</v>
      </c>
      <c r="S19" s="248">
        <v>33375.760000000242</v>
      </c>
      <c r="T19" s="248">
        <v>4451954.76</v>
      </c>
      <c r="U19" s="154"/>
      <c r="V19" s="227">
        <v>3982398.6899999995</v>
      </c>
      <c r="W19" s="227">
        <v>344055.86</v>
      </c>
      <c r="X19" s="227">
        <v>52246.950000000186</v>
      </c>
      <c r="Y19" s="230">
        <v>4378701.5</v>
      </c>
      <c r="Z19" s="154"/>
      <c r="AA19" s="103">
        <v>3895383.29</v>
      </c>
      <c r="AB19" s="156">
        <v>373186.75</v>
      </c>
      <c r="AC19" s="156">
        <v>-192617.68999999994</v>
      </c>
      <c r="AD19" s="156">
        <v>4075952.35</v>
      </c>
      <c r="AE19" s="154"/>
      <c r="AF19" s="103">
        <v>3396688.6875999998</v>
      </c>
      <c r="AG19" s="103">
        <v>439871.728</v>
      </c>
      <c r="AH19" s="99">
        <v>319955.94399999967</v>
      </c>
      <c r="AI19" s="99">
        <v>4156516.3595999996</v>
      </c>
      <c r="AJ19" s="154"/>
      <c r="AK19" s="155">
        <v>2331623.63</v>
      </c>
      <c r="AL19" s="155">
        <v>282466.82</v>
      </c>
      <c r="AM19" s="155">
        <v>564795.1399999999</v>
      </c>
      <c r="AN19" s="155">
        <v>3178885.59</v>
      </c>
      <c r="AO19" s="154"/>
      <c r="AP19" s="155">
        <v>2526511.15</v>
      </c>
      <c r="AQ19" s="155">
        <v>270018.87</v>
      </c>
      <c r="AR19" s="155">
        <v>-30064.290000000037</v>
      </c>
      <c r="AS19" s="155">
        <f t="shared" ref="AS19" si="3">AP19+AQ19+AR19</f>
        <v>2766465.73</v>
      </c>
      <c r="AT19" s="154"/>
      <c r="AU19" s="156">
        <v>2526579.9</v>
      </c>
      <c r="AV19" s="155">
        <v>278014.03999999998</v>
      </c>
      <c r="AW19" s="157">
        <v>26533.5</v>
      </c>
      <c r="AX19" s="155">
        <f t="shared" si="1"/>
        <v>2831127.44</v>
      </c>
      <c r="AY19" s="154"/>
      <c r="AZ19" s="156">
        <v>2552338.2400000002</v>
      </c>
      <c r="BA19" s="155">
        <v>298012.94</v>
      </c>
      <c r="BB19" s="157">
        <v>-266349</v>
      </c>
      <c r="BC19" s="155">
        <f>AZ19+BA19+BB19</f>
        <v>2584002.1800000002</v>
      </c>
      <c r="BD19" s="154"/>
      <c r="BE19" s="156">
        <v>2272585.64</v>
      </c>
      <c r="BF19" s="155">
        <v>260702.04</v>
      </c>
      <c r="BG19" s="157">
        <v>102270.42000000016</v>
      </c>
      <c r="BH19" s="155">
        <v>2635558.1000000006</v>
      </c>
      <c r="BI19" s="154"/>
      <c r="BJ19" s="156">
        <v>2050944.64</v>
      </c>
      <c r="BK19" s="155">
        <v>245264.86</v>
      </c>
      <c r="BL19" s="157">
        <v>299249.95</v>
      </c>
      <c r="BM19" s="155">
        <v>2595459.4500000002</v>
      </c>
      <c r="BN19" s="154"/>
      <c r="BO19" s="156">
        <v>1215724.68</v>
      </c>
      <c r="BP19" s="155">
        <v>144105.89000000001</v>
      </c>
      <c r="BQ19" s="157">
        <v>554543.69999999995</v>
      </c>
      <c r="BR19" s="155">
        <v>1914374.2699999998</v>
      </c>
      <c r="BS19" s="154"/>
      <c r="BT19" s="156">
        <v>1784243.45</v>
      </c>
      <c r="BU19" s="155">
        <v>142676.65</v>
      </c>
      <c r="BV19" s="157">
        <v>0</v>
      </c>
      <c r="BW19" s="155">
        <v>1926920.0999999999</v>
      </c>
      <c r="BX19" s="154"/>
      <c r="BY19" s="156">
        <v>1493294.0600004094</v>
      </c>
      <c r="BZ19" s="155">
        <v>169924.02</v>
      </c>
      <c r="CA19" s="157">
        <v>0</v>
      </c>
      <c r="CB19" s="155">
        <v>1663218.0800004094</v>
      </c>
      <c r="CC19" s="154"/>
      <c r="CD19" s="156">
        <v>1432624.8320599999</v>
      </c>
      <c r="CE19" s="155">
        <v>291767.11794000008</v>
      </c>
      <c r="CF19" s="157">
        <v>1724391.9500000002</v>
      </c>
      <c r="CG19" s="154"/>
      <c r="CH19" s="156">
        <v>498460.73374800006</v>
      </c>
      <c r="CI19" s="155">
        <v>101516.07625200001</v>
      </c>
      <c r="CJ19" s="157">
        <v>599976.81000000006</v>
      </c>
    </row>
    <row r="20" spans="1:89" s="138" customFormat="1" ht="15" customHeight="1" x14ac:dyDescent="0.25">
      <c r="A20" s="158" t="s">
        <v>16</v>
      </c>
      <c r="B20" s="112" t="s">
        <v>12</v>
      </c>
      <c r="C20" s="104" t="s">
        <v>12</v>
      </c>
      <c r="D20" s="112" t="s">
        <v>12</v>
      </c>
      <c r="E20" s="104" t="s">
        <v>12</v>
      </c>
      <c r="F20" s="300"/>
      <c r="G20" s="112" t="s">
        <v>12</v>
      </c>
      <c r="H20" s="104" t="s">
        <v>12</v>
      </c>
      <c r="I20" s="112" t="s">
        <v>12</v>
      </c>
      <c r="J20" s="104" t="s">
        <v>12</v>
      </c>
      <c r="K20" s="102"/>
      <c r="L20" s="244" t="s">
        <v>12</v>
      </c>
      <c r="M20" s="244" t="s">
        <v>12</v>
      </c>
      <c r="N20" s="244" t="s">
        <v>12</v>
      </c>
      <c r="O20" s="244" t="s">
        <v>12</v>
      </c>
      <c r="P20" s="159"/>
      <c r="Q20" s="240" t="s">
        <v>12</v>
      </c>
      <c r="R20" s="240" t="s">
        <v>12</v>
      </c>
      <c r="S20" s="240" t="s">
        <v>12</v>
      </c>
      <c r="T20" s="240" t="s">
        <v>12</v>
      </c>
      <c r="U20" s="159"/>
      <c r="V20" s="112" t="s">
        <v>12</v>
      </c>
      <c r="W20" s="104" t="s">
        <v>12</v>
      </c>
      <c r="X20" s="112" t="s">
        <v>12</v>
      </c>
      <c r="Y20" s="104" t="s">
        <v>12</v>
      </c>
      <c r="Z20" s="159"/>
      <c r="AA20" s="123" t="s">
        <v>12</v>
      </c>
      <c r="AB20" s="219" t="s">
        <v>12</v>
      </c>
      <c r="AC20" s="219" t="s">
        <v>12</v>
      </c>
      <c r="AD20" s="219" t="s">
        <v>12</v>
      </c>
      <c r="AE20" s="159"/>
      <c r="AF20" s="112" t="s">
        <v>12</v>
      </c>
      <c r="AG20" s="104" t="s">
        <v>12</v>
      </c>
      <c r="AH20" s="112" t="s">
        <v>12</v>
      </c>
      <c r="AI20" s="104" t="s">
        <v>12</v>
      </c>
      <c r="AJ20" s="159"/>
      <c r="AK20" s="160" t="s">
        <v>12</v>
      </c>
      <c r="AL20" s="160" t="s">
        <v>12</v>
      </c>
      <c r="AM20" s="160" t="s">
        <v>12</v>
      </c>
      <c r="AN20" s="160" t="s">
        <v>12</v>
      </c>
      <c r="AO20" s="159"/>
      <c r="AP20" s="160" t="s">
        <v>12</v>
      </c>
      <c r="AQ20" s="160" t="s">
        <v>12</v>
      </c>
      <c r="AR20" s="160" t="s">
        <v>12</v>
      </c>
      <c r="AS20" s="160" t="s">
        <v>12</v>
      </c>
      <c r="AT20" s="159"/>
      <c r="AU20" s="162" t="s">
        <v>12</v>
      </c>
      <c r="AV20" s="160" t="s">
        <v>12</v>
      </c>
      <c r="AW20" s="160" t="s">
        <v>12</v>
      </c>
      <c r="AX20" s="160" t="s">
        <v>12</v>
      </c>
      <c r="AY20" s="159"/>
      <c r="AZ20" s="162" t="s">
        <v>12</v>
      </c>
      <c r="BA20" s="160" t="s">
        <v>12</v>
      </c>
      <c r="BB20" s="160" t="s">
        <v>12</v>
      </c>
      <c r="BC20" s="160" t="s">
        <v>12</v>
      </c>
      <c r="BD20" s="159"/>
      <c r="BE20" s="162" t="s">
        <v>12</v>
      </c>
      <c r="BF20" s="160" t="s">
        <v>12</v>
      </c>
      <c r="BG20" s="160" t="s">
        <v>12</v>
      </c>
      <c r="BH20" s="160" t="s">
        <v>12</v>
      </c>
      <c r="BI20" s="159"/>
      <c r="BJ20" s="162" t="s">
        <v>12</v>
      </c>
      <c r="BK20" s="160" t="s">
        <v>12</v>
      </c>
      <c r="BL20" s="160" t="s">
        <v>12</v>
      </c>
      <c r="BM20" s="160" t="s">
        <v>12</v>
      </c>
      <c r="BN20" s="159"/>
      <c r="BO20" s="162">
        <v>791436.46</v>
      </c>
      <c r="BP20" s="160">
        <v>82944.990000000005</v>
      </c>
      <c r="BQ20" s="160">
        <v>-715363.98</v>
      </c>
      <c r="BR20" s="160">
        <v>159017.47</v>
      </c>
      <c r="BS20" s="159"/>
      <c r="BT20" s="162">
        <v>42804.62</v>
      </c>
      <c r="BU20" s="160">
        <v>5300.6</v>
      </c>
      <c r="BV20" s="160">
        <v>565719.15</v>
      </c>
      <c r="BW20" s="160">
        <v>613824.37</v>
      </c>
      <c r="BX20" s="159"/>
      <c r="BY20" s="162">
        <v>547919.4</v>
      </c>
      <c r="BZ20" s="160">
        <v>53526</v>
      </c>
      <c r="CA20" s="160">
        <v>11277.760000000009</v>
      </c>
      <c r="CB20" s="160">
        <v>612723.16</v>
      </c>
      <c r="CC20" s="159"/>
      <c r="CD20" s="162">
        <v>442295.34716399998</v>
      </c>
      <c r="CE20" s="160">
        <v>90077.48283600001</v>
      </c>
      <c r="CF20" s="160">
        <v>532372.82999999996</v>
      </c>
      <c r="CG20" s="159"/>
      <c r="CH20" s="162">
        <v>458208.40728400002</v>
      </c>
      <c r="CI20" s="160">
        <v>93318.32271600001</v>
      </c>
      <c r="CJ20" s="160">
        <v>551526.73</v>
      </c>
    </row>
    <row r="21" spans="1:89" s="138" customFormat="1" ht="15" customHeight="1" x14ac:dyDescent="0.25">
      <c r="A21" s="153" t="s">
        <v>17</v>
      </c>
      <c r="B21" s="230" t="s">
        <v>12</v>
      </c>
      <c r="C21" s="227" t="s">
        <v>12</v>
      </c>
      <c r="D21" s="230" t="s">
        <v>12</v>
      </c>
      <c r="E21" s="227" t="s">
        <v>12</v>
      </c>
      <c r="F21" s="300"/>
      <c r="G21" s="230" t="s">
        <v>12</v>
      </c>
      <c r="H21" s="227" t="s">
        <v>12</v>
      </c>
      <c r="I21" s="230" t="s">
        <v>12</v>
      </c>
      <c r="J21" s="227" t="s">
        <v>12</v>
      </c>
      <c r="K21" s="100"/>
      <c r="L21" s="243" t="s">
        <v>12</v>
      </c>
      <c r="M21" s="243" t="s">
        <v>12</v>
      </c>
      <c r="N21" s="243" t="s">
        <v>12</v>
      </c>
      <c r="O21" s="243" t="s">
        <v>12</v>
      </c>
      <c r="P21" s="154"/>
      <c r="Q21" s="248" t="s">
        <v>12</v>
      </c>
      <c r="R21" s="248" t="s">
        <v>12</v>
      </c>
      <c r="S21" s="248" t="s">
        <v>12</v>
      </c>
      <c r="T21" s="248" t="s">
        <v>12</v>
      </c>
      <c r="U21" s="154"/>
      <c r="V21" s="230" t="s">
        <v>12</v>
      </c>
      <c r="W21" s="227" t="s">
        <v>12</v>
      </c>
      <c r="X21" s="230" t="s">
        <v>12</v>
      </c>
      <c r="Y21" s="227" t="s">
        <v>12</v>
      </c>
      <c r="Z21" s="154"/>
      <c r="AA21" s="103" t="s">
        <v>12</v>
      </c>
      <c r="AB21" s="156" t="s">
        <v>12</v>
      </c>
      <c r="AC21" s="156" t="s">
        <v>12</v>
      </c>
      <c r="AD21" s="156" t="s">
        <v>12</v>
      </c>
      <c r="AE21" s="154"/>
      <c r="AF21" s="105" t="s">
        <v>12</v>
      </c>
      <c r="AG21" s="103" t="s">
        <v>12</v>
      </c>
      <c r="AH21" s="105" t="s">
        <v>12</v>
      </c>
      <c r="AI21" s="103" t="s">
        <v>12</v>
      </c>
      <c r="AJ21" s="154"/>
      <c r="AK21" s="155" t="s">
        <v>12</v>
      </c>
      <c r="AL21" s="155" t="s">
        <v>12</v>
      </c>
      <c r="AM21" s="157" t="s">
        <v>12</v>
      </c>
      <c r="AN21" s="155" t="s">
        <v>12</v>
      </c>
      <c r="AO21" s="154"/>
      <c r="AP21" s="156" t="s">
        <v>12</v>
      </c>
      <c r="AQ21" s="155" t="s">
        <v>12</v>
      </c>
      <c r="AR21" s="157" t="s">
        <v>12</v>
      </c>
      <c r="AS21" s="155" t="s">
        <v>12</v>
      </c>
      <c r="AT21" s="154"/>
      <c r="AU21" s="156" t="s">
        <v>12</v>
      </c>
      <c r="AV21" s="155" t="s">
        <v>12</v>
      </c>
      <c r="AW21" s="157" t="s">
        <v>12</v>
      </c>
      <c r="AX21" s="155" t="s">
        <v>12</v>
      </c>
      <c r="AY21" s="154"/>
      <c r="AZ21" s="156" t="s">
        <v>12</v>
      </c>
      <c r="BA21" s="155" t="s">
        <v>12</v>
      </c>
      <c r="BB21" s="157" t="s">
        <v>12</v>
      </c>
      <c r="BC21" s="155" t="s">
        <v>12</v>
      </c>
      <c r="BD21" s="154"/>
      <c r="BE21" s="156" t="s">
        <v>12</v>
      </c>
      <c r="BF21" s="155" t="s">
        <v>12</v>
      </c>
      <c r="BG21" s="157" t="s">
        <v>12</v>
      </c>
      <c r="BH21" s="155" t="s">
        <v>12</v>
      </c>
      <c r="BI21" s="154"/>
      <c r="BJ21" s="156" t="s">
        <v>12</v>
      </c>
      <c r="BK21" s="155" t="s">
        <v>12</v>
      </c>
      <c r="BL21" s="157" t="s">
        <v>12</v>
      </c>
      <c r="BM21" s="155" t="s">
        <v>12</v>
      </c>
      <c r="BN21" s="154"/>
      <c r="BO21" s="156" t="s">
        <v>12</v>
      </c>
      <c r="BP21" s="155" t="s">
        <v>12</v>
      </c>
      <c r="BQ21" s="157" t="s">
        <v>12</v>
      </c>
      <c r="BR21" s="155" t="s">
        <v>12</v>
      </c>
      <c r="BS21" s="154"/>
      <c r="BT21" s="156" t="s">
        <v>12</v>
      </c>
      <c r="BU21" s="155" t="s">
        <v>12</v>
      </c>
      <c r="BV21" s="157" t="s">
        <v>12</v>
      </c>
      <c r="BW21" s="155" t="s">
        <v>12</v>
      </c>
      <c r="BX21" s="154"/>
      <c r="BY21" s="156" t="s">
        <v>12</v>
      </c>
      <c r="BZ21" s="155" t="s">
        <v>12</v>
      </c>
      <c r="CA21" s="157" t="s">
        <v>12</v>
      </c>
      <c r="CB21" s="155" t="s">
        <v>12</v>
      </c>
      <c r="CC21" s="154"/>
      <c r="CD21" s="156" t="s">
        <v>12</v>
      </c>
      <c r="CE21" s="155" t="s">
        <v>12</v>
      </c>
      <c r="CF21" s="157" t="s">
        <v>12</v>
      </c>
      <c r="CG21" s="154"/>
      <c r="CH21" s="156" t="s">
        <v>12</v>
      </c>
      <c r="CI21" s="155" t="s">
        <v>12</v>
      </c>
      <c r="CJ21" s="157" t="s">
        <v>12</v>
      </c>
    </row>
    <row r="22" spans="1:89" s="138" customFormat="1" ht="15" customHeight="1" x14ac:dyDescent="0.25">
      <c r="A22" s="163" t="s">
        <v>4</v>
      </c>
      <c r="B22" s="245">
        <v>379230814.08480006</v>
      </c>
      <c r="C22" s="245">
        <v>52802738.760099992</v>
      </c>
      <c r="D22" s="245">
        <v>4023771.6400000094</v>
      </c>
      <c r="E22" s="245">
        <v>436057324.48490006</v>
      </c>
      <c r="F22" s="301"/>
      <c r="G22" s="231">
        <v>385848446.59420013</v>
      </c>
      <c r="H22" s="231">
        <v>44928539.519999959</v>
      </c>
      <c r="I22" s="231">
        <v>6573788.5930000003</v>
      </c>
      <c r="J22" s="231">
        <v>437350774.70719999</v>
      </c>
      <c r="K22" s="107"/>
      <c r="L22" s="245">
        <v>377497721.17179996</v>
      </c>
      <c r="M22" s="245">
        <v>45373698.485000022</v>
      </c>
      <c r="N22" s="245">
        <v>-3113970.405999993</v>
      </c>
      <c r="O22" s="245">
        <v>419757449.25079995</v>
      </c>
      <c r="P22" s="164"/>
      <c r="Q22" s="249">
        <v>359468877.24150038</v>
      </c>
      <c r="R22" s="249">
        <v>49333863.682999998</v>
      </c>
      <c r="S22" s="249">
        <v>6720689.8659999985</v>
      </c>
      <c r="T22" s="249">
        <v>415523430.7905004</v>
      </c>
      <c r="U22" s="164"/>
      <c r="V22" s="231">
        <v>352871069.77140182</v>
      </c>
      <c r="W22" s="231">
        <v>50935156.999000199</v>
      </c>
      <c r="X22" s="231">
        <v>3778538.4240000169</v>
      </c>
      <c r="Y22" s="231">
        <v>407584765.19440204</v>
      </c>
      <c r="Z22" s="164"/>
      <c r="AA22" s="106">
        <v>346526632.37099999</v>
      </c>
      <c r="AB22" s="165">
        <v>49341050.650999993</v>
      </c>
      <c r="AC22" s="165">
        <v>1207880.2119999933</v>
      </c>
      <c r="AD22" s="165">
        <v>397075563.23400003</v>
      </c>
      <c r="AE22" s="164"/>
      <c r="AF22" s="106">
        <v>332799366.55879879</v>
      </c>
      <c r="AG22" s="106">
        <v>48300050.245200023</v>
      </c>
      <c r="AH22" s="106">
        <v>6124158.0365989152</v>
      </c>
      <c r="AI22" s="106">
        <v>387223574.84059769</v>
      </c>
      <c r="AJ22" s="164"/>
      <c r="AK22" s="165">
        <v>300908731.04160017</v>
      </c>
      <c r="AL22" s="165">
        <v>47586040.337099999</v>
      </c>
      <c r="AM22" s="165">
        <v>13525106.418900009</v>
      </c>
      <c r="AN22" s="165">
        <v>362019877.79760015</v>
      </c>
      <c r="AO22" s="164"/>
      <c r="AP22" s="165">
        <f>AP8+AP9+AP10+AP11+AP12+AP13+AP14+AP15+AP19</f>
        <v>266518561.67000002</v>
      </c>
      <c r="AQ22" s="165">
        <f t="shared" ref="AQ22:AS22" si="4">AQ8+AQ9+AQ10+AQ11+AQ12+AQ13+AQ14+AQ15+AQ19</f>
        <v>41013834.540000007</v>
      </c>
      <c r="AR22" s="165">
        <f t="shared" si="4"/>
        <v>8743162.5500000082</v>
      </c>
      <c r="AS22" s="165">
        <f t="shared" si="4"/>
        <v>316275558.76000011</v>
      </c>
      <c r="AT22" s="164"/>
      <c r="AU22" s="165">
        <f>AU8+AU9+AU10+AU11+AU12+AU13+AU14+AU15+AU16+AU19</f>
        <v>244645454.37000003</v>
      </c>
      <c r="AV22" s="165">
        <f>AV8+AV9+AV10+AV11+AV12+AV13+AV14+AV15+AV16+AV19</f>
        <v>39795913.300000004</v>
      </c>
      <c r="AW22" s="165">
        <f>AW8+AW9+AW10+AW11+AW12+AW13+AW14+AW15+AW16+AW19</f>
        <v>3536485.8300000071</v>
      </c>
      <c r="AX22" s="166">
        <f>AX8+AX9+AX10+AX11+AX12+AX13+AX14+AX15+AX16+AX19</f>
        <v>287977853.5</v>
      </c>
      <c r="AY22" s="164"/>
      <c r="AZ22" s="165">
        <f t="shared" ref="AZ22:BC22" si="5">AZ8+AZ9+AZ10+AZ11+AZ12+AZ13+AZ14+AZ15+AZ16+AZ18+AZ19</f>
        <v>238463130.84000006</v>
      </c>
      <c r="BA22" s="165">
        <f t="shared" si="5"/>
        <v>37371993.219999991</v>
      </c>
      <c r="BB22" s="165">
        <f t="shared" si="5"/>
        <v>2677146.2899999996</v>
      </c>
      <c r="BC22" s="166">
        <f t="shared" si="5"/>
        <v>278512270.34999996</v>
      </c>
      <c r="BD22" s="164"/>
      <c r="BE22" s="165">
        <v>231939960.20000002</v>
      </c>
      <c r="BF22" s="165">
        <v>37151041.670000009</v>
      </c>
      <c r="BG22" s="165">
        <v>2624747.8899999997</v>
      </c>
      <c r="BH22" s="166">
        <v>271715749.76000005</v>
      </c>
      <c r="BI22" s="164"/>
      <c r="BJ22" s="165">
        <v>218885964.11999995</v>
      </c>
      <c r="BK22" s="165">
        <v>34432199.611000001</v>
      </c>
      <c r="BL22" s="165">
        <v>7960774.1399999931</v>
      </c>
      <c r="BM22" s="166">
        <v>261278937.87099999</v>
      </c>
      <c r="BN22" s="164"/>
      <c r="BO22" s="165">
        <v>192004988.35000002</v>
      </c>
      <c r="BP22" s="165">
        <v>33795237.710000008</v>
      </c>
      <c r="BQ22" s="165">
        <v>13141980.289999999</v>
      </c>
      <c r="BR22" s="166">
        <v>238942206.34999999</v>
      </c>
      <c r="BS22" s="164"/>
      <c r="BT22" s="165">
        <v>166464830.75999999</v>
      </c>
      <c r="BU22" s="165">
        <v>29224618.200000003</v>
      </c>
      <c r="BV22" s="165">
        <v>22754525.869999994</v>
      </c>
      <c r="BW22" s="166">
        <v>218443974.82999998</v>
      </c>
      <c r="BX22" s="164"/>
      <c r="BY22" s="165">
        <v>104473190.59644841</v>
      </c>
      <c r="BZ22" s="165">
        <v>22582183.923551995</v>
      </c>
      <c r="CA22" s="165">
        <v>20691978.650000002</v>
      </c>
      <c r="CB22" s="166">
        <v>147747353.1700004</v>
      </c>
      <c r="CC22" s="164"/>
      <c r="CD22" s="165">
        <v>68997097.535567999</v>
      </c>
      <c r="CE22" s="165">
        <v>14051888.424432</v>
      </c>
      <c r="CF22" s="165">
        <v>83048985.960000008</v>
      </c>
      <c r="CG22" s="164"/>
      <c r="CH22" s="165">
        <v>23588940.946892001</v>
      </c>
      <c r="CI22" s="165">
        <v>4804103.0431080004</v>
      </c>
      <c r="CJ22" s="165">
        <v>28393043.990000002</v>
      </c>
    </row>
    <row r="23" spans="1:89" s="138" customFormat="1" ht="15" customHeight="1" x14ac:dyDescent="0.25">
      <c r="A23" s="255"/>
      <c r="B23" s="255"/>
      <c r="C23" s="255"/>
      <c r="D23" s="255"/>
      <c r="E23" s="255"/>
      <c r="F23" s="255"/>
      <c r="G23" s="255"/>
      <c r="H23" s="255"/>
      <c r="I23" s="255"/>
      <c r="J23" s="255"/>
      <c r="K23" s="255"/>
      <c r="L23" s="232"/>
      <c r="M23" s="232"/>
      <c r="N23" s="232"/>
      <c r="O23" s="232"/>
      <c r="Q23" s="232"/>
      <c r="R23" s="232"/>
      <c r="S23" s="232"/>
      <c r="T23" s="232"/>
      <c r="V23" s="141"/>
      <c r="AA23" s="216"/>
      <c r="AB23" s="216"/>
      <c r="AC23" s="216"/>
      <c r="AD23" s="216"/>
      <c r="AF23" s="139"/>
      <c r="AG23" s="139"/>
      <c r="AH23" s="139"/>
      <c r="AI23" s="139"/>
      <c r="AK23" s="167"/>
      <c r="AL23" s="167"/>
      <c r="AM23" s="167"/>
      <c r="AN23" s="167"/>
      <c r="AR23" s="168"/>
      <c r="AU23" s="141"/>
      <c r="AV23" s="141"/>
      <c r="AW23" s="141"/>
      <c r="AZ23" s="141"/>
      <c r="BA23" s="141"/>
      <c r="BB23" s="141"/>
      <c r="BG23" s="141"/>
      <c r="BH23" s="141"/>
      <c r="BL23" s="141"/>
      <c r="BM23" s="141"/>
      <c r="BQ23" s="169"/>
      <c r="BR23" s="170"/>
      <c r="BT23" s="170"/>
      <c r="BU23" s="141"/>
      <c r="BY23" s="141"/>
    </row>
    <row r="24" spans="1:89" ht="15" customHeight="1" x14ac:dyDescent="0.25">
      <c r="A24" s="92"/>
      <c r="B24" s="92"/>
      <c r="C24" s="92"/>
      <c r="D24" s="92"/>
      <c r="E24" s="92"/>
      <c r="F24" s="92"/>
      <c r="G24" s="92"/>
      <c r="H24" s="92"/>
      <c r="I24" s="92"/>
      <c r="J24" s="92"/>
      <c r="K24" s="92"/>
      <c r="L24" s="233"/>
      <c r="M24" s="233"/>
      <c r="N24" s="233"/>
      <c r="O24" s="233"/>
      <c r="Q24" s="233"/>
      <c r="R24" s="233"/>
      <c r="S24" s="233"/>
      <c r="T24" s="233"/>
      <c r="AA24" s="217"/>
      <c r="AB24" s="217"/>
      <c r="AC24" s="217"/>
      <c r="AD24" s="217"/>
      <c r="AF24" s="172"/>
      <c r="AG24" s="172"/>
      <c r="AH24" s="172"/>
      <c r="AI24" s="172"/>
      <c r="AX24" s="173"/>
      <c r="BM24" s="174"/>
    </row>
    <row r="25" spans="1:89" s="135" customFormat="1" ht="25.5" customHeight="1" x14ac:dyDescent="0.25">
      <c r="A25" s="265"/>
      <c r="B25" s="108" t="s">
        <v>46</v>
      </c>
      <c r="C25" s="265"/>
      <c r="D25" s="265"/>
      <c r="E25" s="265"/>
      <c r="F25" s="265"/>
      <c r="H25" s="265"/>
      <c r="I25" s="265"/>
      <c r="J25" s="265"/>
      <c r="K25" s="265"/>
      <c r="L25" s="220"/>
      <c r="M25" s="220"/>
      <c r="P25" s="175"/>
      <c r="U25" s="175"/>
      <c r="Z25" s="175"/>
      <c r="AB25" s="216"/>
      <c r="AC25" s="216"/>
      <c r="AD25" s="216"/>
      <c r="AE25" s="175"/>
      <c r="AF25" s="136"/>
      <c r="AJ25" s="175"/>
      <c r="AK25" s="176"/>
      <c r="AL25" s="176"/>
      <c r="AM25" s="176"/>
      <c r="AN25" s="176"/>
      <c r="AO25" s="175"/>
      <c r="AP25" s="175"/>
      <c r="AQ25" s="175"/>
      <c r="AR25" s="175"/>
      <c r="AS25" s="175"/>
      <c r="AZ25" s="177"/>
      <c r="BA25" s="177"/>
      <c r="BB25" s="177"/>
      <c r="BC25" s="177"/>
      <c r="BE25" s="137"/>
    </row>
    <row r="26" spans="1:89" s="138" customFormat="1" ht="15" customHeight="1" x14ac:dyDescent="0.25">
      <c r="A26" s="255"/>
      <c r="B26" s="255"/>
      <c r="C26" s="255"/>
      <c r="D26" s="255"/>
      <c r="E26" s="255"/>
      <c r="F26" s="255"/>
      <c r="G26" s="255"/>
      <c r="H26" s="255"/>
      <c r="I26" s="255"/>
      <c r="J26" s="255"/>
      <c r="K26" s="255"/>
      <c r="AA26" s="216"/>
      <c r="AB26" s="216"/>
      <c r="AC26" s="216"/>
      <c r="AD26" s="216"/>
      <c r="AF26" s="139"/>
      <c r="AG26" s="139"/>
      <c r="AH26" s="139"/>
      <c r="AI26" s="139"/>
      <c r="AU26" s="178"/>
      <c r="AV26" s="178"/>
      <c r="AW26" s="178"/>
      <c r="AX26" s="178"/>
      <c r="AZ26" s="178"/>
      <c r="BA26" s="178"/>
      <c r="BB26" s="178"/>
      <c r="BC26" s="178"/>
      <c r="BE26" s="140"/>
    </row>
    <row r="27" spans="1:89" s="138" customFormat="1" ht="15" customHeight="1" x14ac:dyDescent="0.25">
      <c r="A27" s="255"/>
      <c r="B27" s="255"/>
      <c r="C27" s="255"/>
      <c r="D27" s="255"/>
      <c r="E27" s="255"/>
      <c r="F27" s="255"/>
      <c r="G27" s="255"/>
      <c r="H27" s="256"/>
      <c r="I27" s="255"/>
      <c r="J27" s="255"/>
      <c r="K27" s="255"/>
      <c r="AA27" s="216"/>
      <c r="AB27" s="216"/>
      <c r="AC27" s="216"/>
      <c r="AD27" s="216"/>
      <c r="AF27" s="139"/>
      <c r="AG27" s="139"/>
      <c r="AH27" s="139"/>
      <c r="AI27" s="139"/>
      <c r="AU27" s="178"/>
      <c r="AV27" s="178"/>
      <c r="AW27" s="178"/>
      <c r="AX27" s="171"/>
      <c r="AZ27" s="178"/>
      <c r="BA27" s="178"/>
      <c r="BB27" s="178"/>
      <c r="BC27" s="171"/>
      <c r="BE27" s="178"/>
      <c r="BF27" s="178"/>
      <c r="BG27" s="178"/>
      <c r="BH27" s="171"/>
      <c r="BJ27" s="178"/>
      <c r="BK27" s="178"/>
      <c r="BL27" s="178"/>
      <c r="BM27" s="171"/>
      <c r="BO27" s="140"/>
      <c r="BR27" s="171"/>
      <c r="BW27" s="171"/>
      <c r="CB27" s="171"/>
    </row>
    <row r="28" spans="1:89" ht="15" customHeight="1" x14ac:dyDescent="0.25">
      <c r="A28" s="349" t="s">
        <v>0</v>
      </c>
      <c r="B28" s="305">
        <v>2022</v>
      </c>
      <c r="C28" s="323"/>
      <c r="D28" s="323"/>
      <c r="E28" s="348"/>
      <c r="F28" s="297"/>
      <c r="G28" s="305">
        <v>2021</v>
      </c>
      <c r="H28" s="323"/>
      <c r="I28" s="323"/>
      <c r="J28" s="348"/>
      <c r="K28" s="94"/>
      <c r="L28" s="342">
        <v>2020</v>
      </c>
      <c r="M28" s="343"/>
      <c r="N28" s="343"/>
      <c r="O28" s="344"/>
      <c r="P28" s="247"/>
      <c r="Q28" s="352">
        <v>2019</v>
      </c>
      <c r="R28" s="353"/>
      <c r="S28" s="354"/>
      <c r="T28" s="354"/>
      <c r="U28" s="355"/>
      <c r="V28" s="342">
        <v>2018</v>
      </c>
      <c r="W28" s="343"/>
      <c r="X28" s="343"/>
      <c r="Y28" s="344"/>
      <c r="Z28" s="222"/>
      <c r="AA28" s="342">
        <v>2017</v>
      </c>
      <c r="AB28" s="343"/>
      <c r="AC28" s="343"/>
      <c r="AD28" s="344"/>
      <c r="AE28" s="205"/>
      <c r="AF28" s="342">
        <v>2016</v>
      </c>
      <c r="AG28" s="343"/>
      <c r="AH28" s="343"/>
      <c r="AI28" s="344"/>
      <c r="AJ28" s="142"/>
      <c r="AK28" s="342">
        <v>2015</v>
      </c>
      <c r="AL28" s="343"/>
      <c r="AM28" s="343"/>
      <c r="AN28" s="344"/>
      <c r="AO28" s="142"/>
      <c r="AP28" s="342">
        <v>2014</v>
      </c>
      <c r="AQ28" s="343"/>
      <c r="AR28" s="343"/>
      <c r="AS28" s="344"/>
      <c r="AT28" s="142"/>
      <c r="AU28" s="342">
        <v>2013</v>
      </c>
      <c r="AV28" s="343"/>
      <c r="AW28" s="343"/>
      <c r="AX28" s="344"/>
      <c r="AY28" s="142"/>
      <c r="AZ28" s="342">
        <v>2012</v>
      </c>
      <c r="BA28" s="343"/>
      <c r="BB28" s="343"/>
      <c r="BC28" s="344"/>
      <c r="BD28" s="142"/>
      <c r="BE28" s="342">
        <v>2011</v>
      </c>
      <c r="BF28" s="343"/>
      <c r="BG28" s="343"/>
      <c r="BH28" s="344"/>
      <c r="BI28" s="142"/>
      <c r="BJ28" s="342">
        <v>2010</v>
      </c>
      <c r="BK28" s="343"/>
      <c r="BL28" s="343"/>
      <c r="BM28" s="344"/>
      <c r="BN28" s="142"/>
      <c r="BO28" s="342">
        <v>2009</v>
      </c>
      <c r="BP28" s="343"/>
      <c r="BQ28" s="343"/>
      <c r="BR28" s="344"/>
      <c r="BS28" s="142"/>
      <c r="BT28" s="342">
        <v>2008</v>
      </c>
      <c r="BU28" s="343"/>
      <c r="BV28" s="343"/>
      <c r="BW28" s="344"/>
      <c r="BX28" s="142"/>
      <c r="BY28" s="342">
        <v>2007</v>
      </c>
      <c r="BZ28" s="343"/>
      <c r="CA28" s="343"/>
      <c r="CB28" s="344"/>
      <c r="CC28" s="142"/>
      <c r="CD28" s="345">
        <v>2006</v>
      </c>
      <c r="CE28" s="345"/>
      <c r="CF28" s="345"/>
      <c r="CG28" s="143"/>
      <c r="CH28" s="345">
        <v>2005</v>
      </c>
      <c r="CI28" s="345"/>
      <c r="CJ28" s="346"/>
      <c r="CK28" s="179"/>
    </row>
    <row r="29" spans="1:89" s="203" customFormat="1" ht="25.5" customHeight="1" x14ac:dyDescent="0.25">
      <c r="A29" s="350"/>
      <c r="B29" s="95" t="s">
        <v>37</v>
      </c>
      <c r="C29" s="95" t="s">
        <v>38</v>
      </c>
      <c r="D29" s="95"/>
      <c r="E29" s="96" t="s">
        <v>4</v>
      </c>
      <c r="F29" s="298"/>
      <c r="G29" s="95" t="s">
        <v>37</v>
      </c>
      <c r="H29" s="95" t="s">
        <v>38</v>
      </c>
      <c r="I29" s="95"/>
      <c r="J29" s="96" t="s">
        <v>4</v>
      </c>
      <c r="K29" s="95"/>
      <c r="L29" s="145" t="s">
        <v>32</v>
      </c>
      <c r="M29" s="145" t="s">
        <v>33</v>
      </c>
      <c r="N29" s="180"/>
      <c r="O29" s="146" t="s">
        <v>4</v>
      </c>
      <c r="P29" s="145"/>
      <c r="Q29" s="15" t="s">
        <v>1</v>
      </c>
      <c r="R29" s="15" t="s">
        <v>2</v>
      </c>
      <c r="S29" s="95"/>
      <c r="T29" s="96" t="s">
        <v>4</v>
      </c>
      <c r="U29" s="95"/>
      <c r="V29" s="145" t="s">
        <v>32</v>
      </c>
      <c r="W29" s="145" t="s">
        <v>33</v>
      </c>
      <c r="X29" s="180"/>
      <c r="Y29" s="146" t="s">
        <v>4</v>
      </c>
      <c r="Z29" s="145"/>
      <c r="AA29" s="145" t="s">
        <v>32</v>
      </c>
      <c r="AB29" s="145" t="s">
        <v>33</v>
      </c>
      <c r="AC29" s="180"/>
      <c r="AD29" s="146" t="s">
        <v>4</v>
      </c>
      <c r="AE29" s="145"/>
      <c r="AF29" s="145" t="s">
        <v>32</v>
      </c>
      <c r="AG29" s="145" t="s">
        <v>33</v>
      </c>
      <c r="AH29" s="180"/>
      <c r="AI29" s="146" t="s">
        <v>4</v>
      </c>
      <c r="AJ29" s="145"/>
      <c r="AK29" s="145" t="s">
        <v>32</v>
      </c>
      <c r="AL29" s="145" t="s">
        <v>33</v>
      </c>
      <c r="AM29" s="145"/>
      <c r="AN29" s="147" t="s">
        <v>4</v>
      </c>
      <c r="AO29" s="145"/>
      <c r="AP29" s="145" t="s">
        <v>32</v>
      </c>
      <c r="AQ29" s="145" t="s">
        <v>33</v>
      </c>
      <c r="AR29" s="145"/>
      <c r="AS29" s="147" t="s">
        <v>4</v>
      </c>
      <c r="AT29" s="145"/>
      <c r="AU29" s="145" t="s">
        <v>32</v>
      </c>
      <c r="AV29" s="145" t="s">
        <v>33</v>
      </c>
      <c r="AW29" s="145"/>
      <c r="AX29" s="147" t="s">
        <v>4</v>
      </c>
      <c r="AY29" s="145"/>
      <c r="AZ29" s="145" t="s">
        <v>32</v>
      </c>
      <c r="BA29" s="145" t="s">
        <v>33</v>
      </c>
      <c r="BB29" s="145"/>
      <c r="BC29" s="147" t="s">
        <v>4</v>
      </c>
      <c r="BD29" s="145"/>
      <c r="BE29" s="145" t="s">
        <v>32</v>
      </c>
      <c r="BF29" s="145" t="s">
        <v>33</v>
      </c>
      <c r="BG29" s="145"/>
      <c r="BH29" s="147" t="s">
        <v>4</v>
      </c>
      <c r="BI29" s="145"/>
      <c r="BJ29" s="145" t="s">
        <v>32</v>
      </c>
      <c r="BK29" s="145" t="s">
        <v>33</v>
      </c>
      <c r="BL29" s="145"/>
      <c r="BM29" s="147" t="s">
        <v>4</v>
      </c>
      <c r="BN29" s="145"/>
      <c r="BO29" s="145" t="s">
        <v>32</v>
      </c>
      <c r="BP29" s="145" t="s">
        <v>33</v>
      </c>
      <c r="BQ29" s="145"/>
      <c r="BR29" s="147" t="s">
        <v>4</v>
      </c>
      <c r="BS29" s="145"/>
      <c r="BT29" s="145" t="s">
        <v>32</v>
      </c>
      <c r="BU29" s="145" t="s">
        <v>33</v>
      </c>
      <c r="BV29" s="145"/>
      <c r="BW29" s="147" t="s">
        <v>4</v>
      </c>
      <c r="BX29" s="145"/>
      <c r="BY29" s="145" t="s">
        <v>32</v>
      </c>
      <c r="BZ29" s="145" t="s">
        <v>33</v>
      </c>
      <c r="CA29" s="145"/>
      <c r="CB29" s="147" t="s">
        <v>4</v>
      </c>
      <c r="CC29" s="145"/>
      <c r="CD29" s="145" t="s">
        <v>32</v>
      </c>
      <c r="CE29" s="145" t="s">
        <v>33</v>
      </c>
      <c r="CF29" s="147" t="s">
        <v>4</v>
      </c>
      <c r="CG29" s="145"/>
      <c r="CH29" s="145" t="s">
        <v>32</v>
      </c>
      <c r="CI29" s="145" t="s">
        <v>33</v>
      </c>
      <c r="CJ29" s="148" t="s">
        <v>4</v>
      </c>
      <c r="CK29" s="202"/>
    </row>
    <row r="30" spans="1:89" s="138" customFormat="1" ht="15" customHeight="1" x14ac:dyDescent="0.25">
      <c r="A30" s="149" t="s">
        <v>5</v>
      </c>
      <c r="B30" s="242">
        <v>5411.6100000000006</v>
      </c>
      <c r="C30" s="242">
        <v>429287.84</v>
      </c>
      <c r="D30" s="242"/>
      <c r="E30" s="242">
        <v>434699.45</v>
      </c>
      <c r="F30" s="299"/>
      <c r="G30" s="97">
        <v>5338.97</v>
      </c>
      <c r="H30" s="110">
        <v>355444.29</v>
      </c>
      <c r="I30" s="110"/>
      <c r="J30" s="110">
        <v>360783.25999999995</v>
      </c>
      <c r="K30" s="98"/>
      <c r="L30" s="242">
        <v>4186.33</v>
      </c>
      <c r="M30" s="242">
        <v>301707.61</v>
      </c>
      <c r="N30" s="242"/>
      <c r="O30" s="242">
        <v>305893.94</v>
      </c>
      <c r="P30" s="181"/>
      <c r="Q30" s="250">
        <v>3936</v>
      </c>
      <c r="R30" s="250">
        <v>77117.919999999998</v>
      </c>
      <c r="S30" s="250"/>
      <c r="T30" s="239">
        <v>81053.919999999998</v>
      </c>
      <c r="U30" s="98"/>
      <c r="V30" s="97">
        <v>7927.67</v>
      </c>
      <c r="W30" s="110">
        <v>696256.53</v>
      </c>
      <c r="X30" s="110"/>
      <c r="Y30" s="110">
        <v>704184.20000000007</v>
      </c>
      <c r="Z30" s="181"/>
      <c r="AA30" s="110">
        <v>3895.24</v>
      </c>
      <c r="AB30" s="218">
        <v>282909.57</v>
      </c>
      <c r="AC30" s="110"/>
      <c r="AD30" s="218">
        <v>286804.81</v>
      </c>
      <c r="AE30" s="181"/>
      <c r="AF30" s="97">
        <v>6899.42</v>
      </c>
      <c r="AG30" s="110">
        <v>426657.94</v>
      </c>
      <c r="AH30" s="110"/>
      <c r="AI30" s="110">
        <v>433557.36</v>
      </c>
      <c r="AJ30" s="181"/>
      <c r="AK30" s="152">
        <v>8308.74</v>
      </c>
      <c r="AL30" s="151">
        <v>400279.45</v>
      </c>
      <c r="AM30" s="151"/>
      <c r="AN30" s="151">
        <v>408588.19</v>
      </c>
      <c r="AO30" s="181"/>
      <c r="AP30" s="152">
        <v>7730.91</v>
      </c>
      <c r="AQ30" s="151">
        <v>70332.47</v>
      </c>
      <c r="AR30" s="151"/>
      <c r="AS30" s="151">
        <f t="shared" ref="AS30:AS37" si="6">AP30+AQ30</f>
        <v>78063.38</v>
      </c>
      <c r="AT30" s="181"/>
      <c r="AU30" s="152">
        <v>6451.99</v>
      </c>
      <c r="AV30" s="151">
        <v>-336.53</v>
      </c>
      <c r="AW30" s="151"/>
      <c r="AX30" s="151">
        <f t="shared" ref="AX30:AX37" si="7">AU30+AV30</f>
        <v>6115.46</v>
      </c>
      <c r="AY30" s="181"/>
      <c r="AZ30" s="152">
        <v>6596.77</v>
      </c>
      <c r="BA30" s="151">
        <v>196494.56</v>
      </c>
      <c r="BB30" s="151"/>
      <c r="BC30" s="151">
        <f t="shared" ref="BC30:BC37" si="8">AZ30+BA30</f>
        <v>203091.33</v>
      </c>
      <c r="BD30" s="181"/>
      <c r="BE30" s="152">
        <v>6818.03</v>
      </c>
      <c r="BF30" s="151">
        <v>203539.54</v>
      </c>
      <c r="BG30" s="151"/>
      <c r="BH30" s="151">
        <v>210357.57</v>
      </c>
      <c r="BI30" s="181"/>
      <c r="BJ30" s="152">
        <v>6041.75</v>
      </c>
      <c r="BK30" s="151">
        <v>-292.89</v>
      </c>
      <c r="BL30" s="151"/>
      <c r="BM30" s="151">
        <v>5748.86</v>
      </c>
      <c r="BN30" s="181"/>
      <c r="BO30" s="152">
        <v>6382.57</v>
      </c>
      <c r="BP30" s="151">
        <v>112191.67999999999</v>
      </c>
      <c r="BQ30" s="151"/>
      <c r="BR30" s="151">
        <v>118574.25</v>
      </c>
      <c r="BS30" s="181"/>
      <c r="BT30" s="152">
        <v>6809.65</v>
      </c>
      <c r="BU30" s="151">
        <v>65889.41</v>
      </c>
      <c r="BV30" s="151"/>
      <c r="BW30" s="151">
        <v>72699.06</v>
      </c>
      <c r="BX30" s="181"/>
      <c r="BY30" s="152">
        <v>6409.55</v>
      </c>
      <c r="BZ30" s="182">
        <v>76582.09</v>
      </c>
      <c r="CA30" s="151"/>
      <c r="CB30" s="183">
        <v>82991.64</v>
      </c>
      <c r="CC30" s="181"/>
      <c r="CD30" s="152">
        <v>813</v>
      </c>
      <c r="CE30" s="151">
        <v>8570</v>
      </c>
      <c r="CF30" s="151">
        <v>9383</v>
      </c>
      <c r="CG30" s="181"/>
      <c r="CH30" s="184"/>
      <c r="CI30" s="185"/>
      <c r="CJ30" s="183"/>
    </row>
    <row r="31" spans="1:89" s="138" customFormat="1" ht="15" customHeight="1" x14ac:dyDescent="0.25">
      <c r="A31" s="153" t="s">
        <v>6</v>
      </c>
      <c r="B31" s="243">
        <v>509483.76</v>
      </c>
      <c r="C31" s="243">
        <v>1983081.2400000002</v>
      </c>
      <c r="D31" s="243"/>
      <c r="E31" s="243">
        <v>2492565</v>
      </c>
      <c r="F31" s="300"/>
      <c r="G31" s="230">
        <v>481319.2099999903</v>
      </c>
      <c r="H31" s="227">
        <v>1925423.3100000017</v>
      </c>
      <c r="I31" s="227"/>
      <c r="J31" s="227">
        <v>2406742.5199999921</v>
      </c>
      <c r="K31" s="100"/>
      <c r="L31" s="243">
        <v>457749.37</v>
      </c>
      <c r="M31" s="243">
        <v>2008992.83</v>
      </c>
      <c r="N31" s="243"/>
      <c r="O31" s="243">
        <v>2466742.2000000002</v>
      </c>
      <c r="P31" s="186"/>
      <c r="Q31" s="237">
        <v>424744.62</v>
      </c>
      <c r="R31" s="237">
        <v>1905207.9799999981</v>
      </c>
      <c r="S31" s="237"/>
      <c r="T31" s="248">
        <v>2329952.5999999982</v>
      </c>
      <c r="U31" s="100"/>
      <c r="V31" s="230">
        <v>313146.74</v>
      </c>
      <c r="W31" s="227">
        <v>1944796.25</v>
      </c>
      <c r="X31" s="227"/>
      <c r="Y31" s="227">
        <v>2257942.9900000002</v>
      </c>
      <c r="Z31" s="186"/>
      <c r="AA31" s="99">
        <v>277108.69</v>
      </c>
      <c r="AB31" s="156">
        <v>2288191.4700000002</v>
      </c>
      <c r="AC31" s="104"/>
      <c r="AD31" s="156">
        <v>2565300.16</v>
      </c>
      <c r="AE31" s="186"/>
      <c r="AF31" s="99">
        <v>262851.83</v>
      </c>
      <c r="AG31" s="103">
        <v>2072411.2</v>
      </c>
      <c r="AH31" s="104"/>
      <c r="AI31" s="105">
        <v>2335263.0299999998</v>
      </c>
      <c r="AJ31" s="186"/>
      <c r="AK31" s="156">
        <v>166053.10999999999</v>
      </c>
      <c r="AL31" s="155">
        <v>2694081.02</v>
      </c>
      <c r="AM31" s="160"/>
      <c r="AN31" s="157">
        <v>2860134.13</v>
      </c>
      <c r="AO31" s="186"/>
      <c r="AP31" s="156">
        <v>222591.14</v>
      </c>
      <c r="AQ31" s="155">
        <v>1823535.34</v>
      </c>
      <c r="AR31" s="160"/>
      <c r="AS31" s="157">
        <f t="shared" si="6"/>
        <v>2046126.48</v>
      </c>
      <c r="AT31" s="186"/>
      <c r="AU31" s="156">
        <v>165304.87</v>
      </c>
      <c r="AV31" s="155">
        <v>1820970.74</v>
      </c>
      <c r="AW31" s="160"/>
      <c r="AX31" s="157">
        <f t="shared" si="7"/>
        <v>1986275.6099999999</v>
      </c>
      <c r="AY31" s="186"/>
      <c r="AZ31" s="156">
        <v>142127.24</v>
      </c>
      <c r="BA31" s="155">
        <v>1960699.83</v>
      </c>
      <c r="BB31" s="160"/>
      <c r="BC31" s="157">
        <f t="shared" si="8"/>
        <v>2102827.0700000003</v>
      </c>
      <c r="BD31" s="186"/>
      <c r="BE31" s="156">
        <v>124055.64</v>
      </c>
      <c r="BF31" s="155">
        <v>2874090.7</v>
      </c>
      <c r="BG31" s="160"/>
      <c r="BH31" s="157">
        <v>2998146.3400000003</v>
      </c>
      <c r="BI31" s="186"/>
      <c r="BJ31" s="156">
        <v>258511.27</v>
      </c>
      <c r="BK31" s="155">
        <v>1111457.8700000001</v>
      </c>
      <c r="BL31" s="160"/>
      <c r="BM31" s="157">
        <v>1369969.1400000001</v>
      </c>
      <c r="BN31" s="186"/>
      <c r="BO31" s="156">
        <v>101026.53</v>
      </c>
      <c r="BP31" s="155">
        <v>1892916.74</v>
      </c>
      <c r="BQ31" s="160"/>
      <c r="BR31" s="157">
        <v>1993943.27</v>
      </c>
      <c r="BS31" s="186"/>
      <c r="BT31" s="156">
        <v>-476.62</v>
      </c>
      <c r="BU31" s="155">
        <v>879892.58</v>
      </c>
      <c r="BV31" s="160"/>
      <c r="BW31" s="157">
        <v>879415.96</v>
      </c>
      <c r="BX31" s="186"/>
      <c r="BY31" s="156">
        <v>152963.88</v>
      </c>
      <c r="BZ31" s="187">
        <v>2711935.72</v>
      </c>
      <c r="CA31" s="160"/>
      <c r="CB31" s="188">
        <v>2864899.6</v>
      </c>
      <c r="CC31" s="186"/>
      <c r="CD31" s="156">
        <v>420107.005404</v>
      </c>
      <c r="CE31" s="155">
        <v>85558.624596000009</v>
      </c>
      <c r="CF31" s="157">
        <v>505665.63</v>
      </c>
      <c r="CG31" s="186"/>
      <c r="CH31" s="189"/>
      <c r="CI31" s="190"/>
      <c r="CJ31" s="191"/>
    </row>
    <row r="32" spans="1:89" s="138" customFormat="1" ht="15" customHeight="1" x14ac:dyDescent="0.25">
      <c r="A32" s="158" t="s">
        <v>7</v>
      </c>
      <c r="B32" s="244">
        <v>2012456.52</v>
      </c>
      <c r="C32" s="244">
        <v>2967131.8099999996</v>
      </c>
      <c r="D32" s="244"/>
      <c r="E32" s="244">
        <v>4979588.33</v>
      </c>
      <c r="F32" s="300"/>
      <c r="G32" s="111">
        <v>1914322.15</v>
      </c>
      <c r="H32" s="104">
        <v>2905155.5199999996</v>
      </c>
      <c r="I32" s="104"/>
      <c r="J32" s="104">
        <v>4819477.67</v>
      </c>
      <c r="K32" s="102"/>
      <c r="L32" s="244">
        <v>1919801.93</v>
      </c>
      <c r="M32" s="244">
        <v>3253351.6599999997</v>
      </c>
      <c r="N32" s="244"/>
      <c r="O32" s="244">
        <v>5173153.59</v>
      </c>
      <c r="P32" s="181"/>
      <c r="Q32" s="251">
        <v>1938971.3599999999</v>
      </c>
      <c r="R32" s="251">
        <v>3290031.88</v>
      </c>
      <c r="S32" s="240"/>
      <c r="T32" s="240">
        <v>5229003.24</v>
      </c>
      <c r="U32" s="102"/>
      <c r="V32" s="111">
        <v>1925966.42</v>
      </c>
      <c r="W32" s="104">
        <v>3293837.14</v>
      </c>
      <c r="X32" s="104"/>
      <c r="Y32" s="104">
        <v>5219803.5600000005</v>
      </c>
      <c r="Z32" s="181"/>
      <c r="AA32" s="104">
        <v>1956583.46</v>
      </c>
      <c r="AB32" s="219">
        <v>3009815.77</v>
      </c>
      <c r="AC32" s="104"/>
      <c r="AD32" s="219">
        <v>4966399.2300000004</v>
      </c>
      <c r="AE32" s="181"/>
      <c r="AF32" s="111">
        <v>1957969.1600000001</v>
      </c>
      <c r="AG32" s="104">
        <v>3023743.93</v>
      </c>
      <c r="AH32" s="104"/>
      <c r="AI32" s="104">
        <v>4981713.09</v>
      </c>
      <c r="AJ32" s="181"/>
      <c r="AK32" s="162">
        <v>1902419.54</v>
      </c>
      <c r="AL32" s="160">
        <v>4870052.080000001</v>
      </c>
      <c r="AM32" s="160"/>
      <c r="AN32" s="160">
        <v>6772471.620000001</v>
      </c>
      <c r="AO32" s="181"/>
      <c r="AP32" s="162">
        <v>1527750.22</v>
      </c>
      <c r="AQ32" s="160">
        <v>2838996.09</v>
      </c>
      <c r="AR32" s="160"/>
      <c r="AS32" s="160">
        <f t="shared" si="6"/>
        <v>4366746.3099999996</v>
      </c>
      <c r="AT32" s="181"/>
      <c r="AU32" s="162">
        <v>1487902.7099999997</v>
      </c>
      <c r="AV32" s="160">
        <v>2604622.84</v>
      </c>
      <c r="AW32" s="160"/>
      <c r="AX32" s="160">
        <f t="shared" si="7"/>
        <v>4092525.55</v>
      </c>
      <c r="AY32" s="181"/>
      <c r="AZ32" s="162">
        <v>1414616.42</v>
      </c>
      <c r="BA32" s="160">
        <v>2240642.5</v>
      </c>
      <c r="BB32" s="160"/>
      <c r="BC32" s="160">
        <f t="shared" si="8"/>
        <v>3655258.92</v>
      </c>
      <c r="BD32" s="181"/>
      <c r="BE32" s="162">
        <v>1401512.62</v>
      </c>
      <c r="BF32" s="160">
        <v>2296723.38</v>
      </c>
      <c r="BG32" s="160"/>
      <c r="BH32" s="160">
        <v>3698236</v>
      </c>
      <c r="BI32" s="181"/>
      <c r="BJ32" s="162">
        <v>1412867.33</v>
      </c>
      <c r="BK32" s="160">
        <v>2309698.0699999998</v>
      </c>
      <c r="BL32" s="160"/>
      <c r="BM32" s="160">
        <v>3722565.4</v>
      </c>
      <c r="BN32" s="181"/>
      <c r="BO32" s="162">
        <v>1238018.54</v>
      </c>
      <c r="BP32" s="160">
        <v>2360965.7400000002</v>
      </c>
      <c r="BQ32" s="160"/>
      <c r="BR32" s="160">
        <v>3598984.2800000003</v>
      </c>
      <c r="BS32" s="181"/>
      <c r="BT32" s="162">
        <v>1096319.25</v>
      </c>
      <c r="BU32" s="160">
        <v>1344926.9</v>
      </c>
      <c r="BV32" s="160"/>
      <c r="BW32" s="160">
        <v>2441246.15</v>
      </c>
      <c r="BX32" s="181"/>
      <c r="BY32" s="162">
        <v>818362.84</v>
      </c>
      <c r="BZ32" s="192">
        <v>221748.15</v>
      </c>
      <c r="CA32" s="160"/>
      <c r="CB32" s="191">
        <v>1040110.99</v>
      </c>
      <c r="CC32" s="181"/>
      <c r="CD32" s="162">
        <v>254737.01</v>
      </c>
      <c r="CE32" s="160">
        <v>451100.12</v>
      </c>
      <c r="CF32" s="160">
        <v>705837.13</v>
      </c>
      <c r="CG32" s="181"/>
      <c r="CH32" s="189"/>
      <c r="CI32" s="190"/>
      <c r="CJ32" s="191"/>
    </row>
    <row r="33" spans="1:93" s="138" customFormat="1" ht="15" customHeight="1" x14ac:dyDescent="0.25">
      <c r="A33" s="153" t="s">
        <v>8</v>
      </c>
      <c r="B33" s="243">
        <v>1747699.64</v>
      </c>
      <c r="C33" s="243">
        <v>6960803.5800000001</v>
      </c>
      <c r="D33" s="243"/>
      <c r="E33" s="243">
        <v>8708503.2200000007</v>
      </c>
      <c r="F33" s="300"/>
      <c r="G33" s="230">
        <v>1521125.1600000001</v>
      </c>
      <c r="H33" s="230">
        <v>4624749.33</v>
      </c>
      <c r="I33" s="227"/>
      <c r="J33" s="267">
        <v>6145874.4900000002</v>
      </c>
      <c r="K33" s="100"/>
      <c r="L33" s="243">
        <v>1607250.28</v>
      </c>
      <c r="M33" s="227">
        <v>7498545.1100000003</v>
      </c>
      <c r="N33" s="243"/>
      <c r="O33" s="268">
        <v>9105795.3900000006</v>
      </c>
      <c r="P33" s="186"/>
      <c r="Q33" s="237">
        <v>1596633.4</v>
      </c>
      <c r="R33" s="237">
        <v>6555744.1100000003</v>
      </c>
      <c r="S33" s="237"/>
      <c r="T33" s="248">
        <v>8152377.5099999998</v>
      </c>
      <c r="U33" s="100"/>
      <c r="V33" s="230">
        <v>1489253.6700000002</v>
      </c>
      <c r="W33" s="227">
        <v>5044155.18</v>
      </c>
      <c r="X33" s="227"/>
      <c r="Y33" s="227">
        <v>6533408.8499999996</v>
      </c>
      <c r="Z33" s="186"/>
      <c r="AA33" s="99">
        <v>1476375.25</v>
      </c>
      <c r="AB33" s="156">
        <v>9716390.3999999985</v>
      </c>
      <c r="AC33" s="104"/>
      <c r="AD33" s="156">
        <v>11192765.649999999</v>
      </c>
      <c r="AE33" s="186"/>
      <c r="AF33" s="99">
        <v>1809759.1800000267</v>
      </c>
      <c r="AG33" s="103">
        <v>7688381.0000000251</v>
      </c>
      <c r="AH33" s="104"/>
      <c r="AI33" s="105">
        <v>9498140.1800000519</v>
      </c>
      <c r="AJ33" s="186"/>
      <c r="AK33" s="156">
        <v>1221306.1299999999</v>
      </c>
      <c r="AL33" s="155">
        <v>10033455.560000001</v>
      </c>
      <c r="AM33" s="160"/>
      <c r="AN33" s="157">
        <v>11254761.690000001</v>
      </c>
      <c r="AO33" s="186"/>
      <c r="AP33" s="156">
        <v>1237947.76</v>
      </c>
      <c r="AQ33" s="155">
        <v>5293403.37</v>
      </c>
      <c r="AR33" s="160"/>
      <c r="AS33" s="157">
        <f t="shared" si="6"/>
        <v>6531351.1299999999</v>
      </c>
      <c r="AT33" s="186"/>
      <c r="AU33" s="156">
        <v>1625085.4</v>
      </c>
      <c r="AV33" s="155">
        <v>8811912.2200000007</v>
      </c>
      <c r="AW33" s="160"/>
      <c r="AX33" s="157">
        <f t="shared" si="7"/>
        <v>10436997.620000001</v>
      </c>
      <c r="AY33" s="186"/>
      <c r="AZ33" s="156">
        <v>1307916.6599999999</v>
      </c>
      <c r="BA33" s="155">
        <v>2845302.31</v>
      </c>
      <c r="BB33" s="160"/>
      <c r="BC33" s="157">
        <f t="shared" si="8"/>
        <v>4153218.9699999997</v>
      </c>
      <c r="BD33" s="186"/>
      <c r="BE33" s="156">
        <v>625367.32999999996</v>
      </c>
      <c r="BF33" s="155">
        <v>-995863.09</v>
      </c>
      <c r="BG33" s="160"/>
      <c r="BH33" s="157">
        <v>-370495.76</v>
      </c>
      <c r="BI33" s="186"/>
      <c r="BJ33" s="156">
        <v>2048729.8</v>
      </c>
      <c r="BK33" s="155">
        <v>5668221.5700000003</v>
      </c>
      <c r="BL33" s="160"/>
      <c r="BM33" s="157">
        <v>7716951.3700000001</v>
      </c>
      <c r="BN33" s="186"/>
      <c r="BO33" s="156">
        <v>1292656.43</v>
      </c>
      <c r="BP33" s="155">
        <v>5163606.26</v>
      </c>
      <c r="BQ33" s="160"/>
      <c r="BR33" s="157">
        <v>6456262.6899999995</v>
      </c>
      <c r="BS33" s="186"/>
      <c r="BT33" s="156">
        <v>1051081.27</v>
      </c>
      <c r="BU33" s="155">
        <v>0</v>
      </c>
      <c r="BV33" s="160"/>
      <c r="BW33" s="157">
        <v>1051081.27</v>
      </c>
      <c r="BX33" s="186"/>
      <c r="BY33" s="156">
        <v>289747.69</v>
      </c>
      <c r="BZ33" s="187">
        <v>909270.62</v>
      </c>
      <c r="CA33" s="160"/>
      <c r="CB33" s="188">
        <v>1199018.31</v>
      </c>
      <c r="CC33" s="186"/>
      <c r="CD33" s="156" t="s">
        <v>12</v>
      </c>
      <c r="CE33" s="155" t="s">
        <v>12</v>
      </c>
      <c r="CF33" s="157" t="s">
        <v>12</v>
      </c>
      <c r="CG33" s="186"/>
      <c r="CH33" s="189"/>
      <c r="CI33" s="190"/>
      <c r="CJ33" s="191"/>
    </row>
    <row r="34" spans="1:93" s="138" customFormat="1" ht="15" customHeight="1" x14ac:dyDescent="0.25">
      <c r="A34" s="254" t="s">
        <v>35</v>
      </c>
      <c r="B34" s="302">
        <v>12924.710000000001</v>
      </c>
      <c r="C34" s="302">
        <v>105087.5</v>
      </c>
      <c r="D34" s="302"/>
      <c r="E34" s="302">
        <v>118012.21</v>
      </c>
      <c r="F34" s="295"/>
      <c r="G34" s="111">
        <v>6241.4655999999995</v>
      </c>
      <c r="H34" s="104">
        <v>108880.95</v>
      </c>
      <c r="I34" s="104"/>
      <c r="J34" s="104">
        <v>115122.41559999999</v>
      </c>
      <c r="K34" s="102"/>
      <c r="L34" s="244">
        <v>6704.0864000000001</v>
      </c>
      <c r="M34" s="244">
        <v>147127.93280000001</v>
      </c>
      <c r="N34" s="244"/>
      <c r="O34" s="244">
        <v>153832.01920000001</v>
      </c>
      <c r="P34" s="181"/>
      <c r="Q34" s="251">
        <v>6326.8090000000002</v>
      </c>
      <c r="R34" s="251">
        <v>78987.037199999992</v>
      </c>
      <c r="S34" s="240"/>
      <c r="T34" s="240">
        <v>85313.846199999985</v>
      </c>
      <c r="U34" s="102"/>
      <c r="V34" s="111">
        <v>6644.7790000000005</v>
      </c>
      <c r="W34" s="104">
        <v>15048.157200000001</v>
      </c>
      <c r="X34" s="104"/>
      <c r="Y34" s="104">
        <v>21692.936200000004</v>
      </c>
      <c r="Z34" s="181"/>
      <c r="AA34" s="104">
        <v>6097.3076000000001</v>
      </c>
      <c r="AB34" s="219">
        <v>113211.7874</v>
      </c>
      <c r="AC34" s="104"/>
      <c r="AD34" s="219">
        <v>119309.095</v>
      </c>
      <c r="AE34" s="181"/>
      <c r="AF34" s="111">
        <v>5726.4035999999996</v>
      </c>
      <c r="AG34" s="104">
        <v>101884.4458</v>
      </c>
      <c r="AH34" s="104"/>
      <c r="AI34" s="104">
        <v>107610.84940000001</v>
      </c>
      <c r="AJ34" s="181"/>
      <c r="AK34" s="162">
        <v>11421.352999999999</v>
      </c>
      <c r="AL34" s="160">
        <v>86193.2163</v>
      </c>
      <c r="AM34" s="160"/>
      <c r="AN34" s="160">
        <v>97614.569300000003</v>
      </c>
      <c r="AO34" s="181"/>
      <c r="AP34" s="162">
        <v>10091.16</v>
      </c>
      <c r="AQ34" s="160">
        <v>39875.89</v>
      </c>
      <c r="AR34" s="160"/>
      <c r="AS34" s="160">
        <f t="shared" si="6"/>
        <v>49967.05</v>
      </c>
      <c r="AT34" s="181"/>
      <c r="AU34" s="162">
        <v>15737.14</v>
      </c>
      <c r="AV34" s="160">
        <v>113833.17049999999</v>
      </c>
      <c r="AW34" s="160"/>
      <c r="AX34" s="160">
        <f t="shared" si="7"/>
        <v>129570.31049999999</v>
      </c>
      <c r="AY34" s="181"/>
      <c r="AZ34" s="162">
        <v>13687.73</v>
      </c>
      <c r="BA34" s="160">
        <v>89438.1</v>
      </c>
      <c r="BB34" s="160"/>
      <c r="BC34" s="160">
        <f t="shared" si="8"/>
        <v>103125.83</v>
      </c>
      <c r="BD34" s="181"/>
      <c r="BE34" s="162">
        <v>-1480.19</v>
      </c>
      <c r="BF34" s="160">
        <v>-55800.75</v>
      </c>
      <c r="BG34" s="160"/>
      <c r="BH34" s="160">
        <v>-57280.94</v>
      </c>
      <c r="BI34" s="181"/>
      <c r="BJ34" s="162">
        <v>4980.58</v>
      </c>
      <c r="BK34" s="160">
        <v>46045.45</v>
      </c>
      <c r="BL34" s="160"/>
      <c r="BM34" s="160">
        <v>51026.03</v>
      </c>
      <c r="BN34" s="181"/>
      <c r="BO34" s="162">
        <v>8509.23</v>
      </c>
      <c r="BP34" s="160">
        <v>127203.72</v>
      </c>
      <c r="BQ34" s="160"/>
      <c r="BR34" s="160">
        <v>135712.95000000001</v>
      </c>
      <c r="BS34" s="181"/>
      <c r="BT34" s="162">
        <v>7715.69</v>
      </c>
      <c r="BU34" s="160">
        <v>123675.59</v>
      </c>
      <c r="BV34" s="160"/>
      <c r="BW34" s="160">
        <v>131391.28</v>
      </c>
      <c r="BX34" s="181"/>
      <c r="BY34" s="162">
        <v>8791.0400000000009</v>
      </c>
      <c r="BZ34" s="192">
        <v>103413.65</v>
      </c>
      <c r="CA34" s="160"/>
      <c r="CB34" s="191">
        <v>112204.69</v>
      </c>
      <c r="CC34" s="181"/>
      <c r="CD34" s="162" t="s">
        <v>12</v>
      </c>
      <c r="CE34" s="160" t="s">
        <v>12</v>
      </c>
      <c r="CF34" s="160" t="s">
        <v>12</v>
      </c>
      <c r="CG34" s="181"/>
      <c r="CH34" s="189"/>
      <c r="CI34" s="190"/>
      <c r="CJ34" s="191"/>
    </row>
    <row r="35" spans="1:93" s="138" customFormat="1" ht="15" customHeight="1" x14ac:dyDescent="0.25">
      <c r="A35" s="153" t="s">
        <v>9</v>
      </c>
      <c r="B35" s="227" t="s">
        <v>12</v>
      </c>
      <c r="C35" s="227" t="s">
        <v>12</v>
      </c>
      <c r="D35" s="227" t="s">
        <v>12</v>
      </c>
      <c r="E35" s="228" t="s">
        <v>12</v>
      </c>
      <c r="F35" s="300"/>
      <c r="G35" s="227" t="s">
        <v>12</v>
      </c>
      <c r="H35" s="227" t="s">
        <v>12</v>
      </c>
      <c r="I35" s="227" t="s">
        <v>12</v>
      </c>
      <c r="J35" s="228" t="s">
        <v>12</v>
      </c>
      <c r="K35" s="100"/>
      <c r="L35" s="243" t="s">
        <v>12</v>
      </c>
      <c r="M35" s="243" t="s">
        <v>12</v>
      </c>
      <c r="N35" s="243" t="s">
        <v>12</v>
      </c>
      <c r="O35" s="243" t="s">
        <v>12</v>
      </c>
      <c r="P35" s="186"/>
      <c r="Q35" s="248">
        <v>0</v>
      </c>
      <c r="R35" s="248">
        <v>11098.01</v>
      </c>
      <c r="S35" s="248"/>
      <c r="T35" s="248">
        <v>11098.01</v>
      </c>
      <c r="U35" s="100"/>
      <c r="V35" s="271">
        <v>39101.339999999997</v>
      </c>
      <c r="W35" s="271">
        <v>257484.21999999997</v>
      </c>
      <c r="X35" s="267"/>
      <c r="Y35" s="267">
        <v>296585.55999999994</v>
      </c>
      <c r="Z35" s="186"/>
      <c r="AA35" s="99">
        <v>44520.350000000006</v>
      </c>
      <c r="AB35" s="156">
        <v>-43714.989999999991</v>
      </c>
      <c r="AC35" s="104"/>
      <c r="AD35" s="156">
        <v>805.36000000001513</v>
      </c>
      <c r="AE35" s="186"/>
      <c r="AF35" s="99">
        <v>11210.740000000002</v>
      </c>
      <c r="AG35" s="103">
        <v>309144</v>
      </c>
      <c r="AH35" s="104"/>
      <c r="AI35" s="105">
        <v>320354.74</v>
      </c>
      <c r="AJ35" s="186"/>
      <c r="AK35" s="156">
        <v>57493.929999999993</v>
      </c>
      <c r="AL35" s="155">
        <v>172317.35</v>
      </c>
      <c r="AM35" s="160"/>
      <c r="AN35" s="157">
        <v>229811.28</v>
      </c>
      <c r="AO35" s="186"/>
      <c r="AP35" s="156">
        <v>45765.919999999998</v>
      </c>
      <c r="AQ35" s="155">
        <v>308679.34000000003</v>
      </c>
      <c r="AR35" s="160"/>
      <c r="AS35" s="157">
        <f t="shared" si="6"/>
        <v>354445.26</v>
      </c>
      <c r="AT35" s="186"/>
      <c r="AU35" s="156">
        <v>49133.65</v>
      </c>
      <c r="AV35" s="155">
        <v>240929.69</v>
      </c>
      <c r="AW35" s="160"/>
      <c r="AX35" s="157">
        <f t="shared" si="7"/>
        <v>290063.34000000003</v>
      </c>
      <c r="AY35" s="186"/>
      <c r="AZ35" s="156">
        <v>47813.54</v>
      </c>
      <c r="BA35" s="155">
        <v>183545.77</v>
      </c>
      <c r="BB35" s="160"/>
      <c r="BC35" s="157">
        <f t="shared" si="8"/>
        <v>231359.31</v>
      </c>
      <c r="BD35" s="186"/>
      <c r="BE35" s="156">
        <v>46105.69</v>
      </c>
      <c r="BF35" s="155">
        <v>271286.06</v>
      </c>
      <c r="BG35" s="160"/>
      <c r="BH35" s="157">
        <v>317391.75</v>
      </c>
      <c r="BI35" s="186"/>
      <c r="BJ35" s="156">
        <v>46402.29</v>
      </c>
      <c r="BK35" s="155">
        <v>223483.71</v>
      </c>
      <c r="BL35" s="160"/>
      <c r="BM35" s="157">
        <v>269886</v>
      </c>
      <c r="BN35" s="186"/>
      <c r="BO35" s="156">
        <v>59491.25</v>
      </c>
      <c r="BP35" s="155">
        <v>209729.61</v>
      </c>
      <c r="BQ35" s="160"/>
      <c r="BR35" s="157">
        <v>269220.86</v>
      </c>
      <c r="BS35" s="186"/>
      <c r="BT35" s="156">
        <v>24416.799999999999</v>
      </c>
      <c r="BU35" s="155">
        <v>131670.17000000001</v>
      </c>
      <c r="BV35" s="160"/>
      <c r="BW35" s="157">
        <v>156086.97</v>
      </c>
      <c r="BX35" s="186"/>
      <c r="BY35" s="156" t="s">
        <v>12</v>
      </c>
      <c r="BZ35" s="187" t="s">
        <v>12</v>
      </c>
      <c r="CA35" s="160"/>
      <c r="CB35" s="188" t="s">
        <v>12</v>
      </c>
      <c r="CC35" s="186"/>
      <c r="CD35" s="156">
        <v>83071.957855999994</v>
      </c>
      <c r="CE35" s="155">
        <v>16918.362144000002</v>
      </c>
      <c r="CF35" s="157">
        <v>99990.32</v>
      </c>
      <c r="CG35" s="186"/>
      <c r="CH35" s="189"/>
      <c r="CI35" s="190"/>
      <c r="CJ35" s="191"/>
    </row>
    <row r="36" spans="1:93" s="138" customFormat="1" ht="15" customHeight="1" x14ac:dyDescent="0.25">
      <c r="A36" s="158" t="s">
        <v>10</v>
      </c>
      <c r="B36" s="112" t="s">
        <v>12</v>
      </c>
      <c r="C36" s="104" t="s">
        <v>12</v>
      </c>
      <c r="D36" s="104"/>
      <c r="E36" s="104" t="s">
        <v>12</v>
      </c>
      <c r="F36" s="300"/>
      <c r="G36" s="112" t="s">
        <v>12</v>
      </c>
      <c r="H36" s="104" t="s">
        <v>12</v>
      </c>
      <c r="I36" s="104"/>
      <c r="J36" s="104" t="s">
        <v>12</v>
      </c>
      <c r="K36" s="102"/>
      <c r="L36" s="244" t="s">
        <v>12</v>
      </c>
      <c r="M36" s="244" t="s">
        <v>12</v>
      </c>
      <c r="N36" s="244"/>
      <c r="O36" s="244" t="s">
        <v>12</v>
      </c>
      <c r="P36" s="181"/>
      <c r="Q36" s="240" t="s">
        <v>12</v>
      </c>
      <c r="R36" s="240" t="s">
        <v>12</v>
      </c>
      <c r="S36" s="240"/>
      <c r="T36" s="240" t="s">
        <v>12</v>
      </c>
      <c r="U36" s="102"/>
      <c r="V36" s="273">
        <v>6650.77</v>
      </c>
      <c r="W36" s="273">
        <v>2535.06</v>
      </c>
      <c r="X36" s="275"/>
      <c r="Y36" s="275">
        <v>9185.83</v>
      </c>
      <c r="Z36" s="181"/>
      <c r="AA36" s="104">
        <v>5429.7</v>
      </c>
      <c r="AB36" s="219">
        <v>81.48</v>
      </c>
      <c r="AC36" s="104"/>
      <c r="AD36" s="219">
        <v>5511.1799999999994</v>
      </c>
      <c r="AE36" s="181"/>
      <c r="AF36" s="111">
        <v>-84.62</v>
      </c>
      <c r="AG36" s="104">
        <v>2893.28</v>
      </c>
      <c r="AH36" s="104"/>
      <c r="AI36" s="104">
        <v>2808.6600000000003</v>
      </c>
      <c r="AJ36" s="181"/>
      <c r="AK36" s="162">
        <v>7539.37</v>
      </c>
      <c r="AL36" s="160">
        <v>1331.05</v>
      </c>
      <c r="AM36" s="160"/>
      <c r="AN36" s="160">
        <v>8870.42</v>
      </c>
      <c r="AO36" s="181"/>
      <c r="AP36" s="162">
        <v>6324.2</v>
      </c>
      <c r="AQ36" s="160">
        <v>302.57</v>
      </c>
      <c r="AR36" s="160"/>
      <c r="AS36" s="160">
        <f t="shared" si="6"/>
        <v>6626.7699999999995</v>
      </c>
      <c r="AT36" s="181"/>
      <c r="AU36" s="162">
        <v>6778.14</v>
      </c>
      <c r="AV36" s="160">
        <v>-2056.02</v>
      </c>
      <c r="AW36" s="160"/>
      <c r="AX36" s="160">
        <f t="shared" si="7"/>
        <v>4722.1200000000008</v>
      </c>
      <c r="AY36" s="181"/>
      <c r="AZ36" s="162">
        <v>6459.33</v>
      </c>
      <c r="BA36" s="160">
        <v>4146.8599999999997</v>
      </c>
      <c r="BB36" s="160"/>
      <c r="BC36" s="160">
        <f t="shared" si="8"/>
        <v>10606.189999999999</v>
      </c>
      <c r="BD36" s="181"/>
      <c r="BE36" s="162">
        <v>6116.99</v>
      </c>
      <c r="BF36" s="160">
        <v>9815.33</v>
      </c>
      <c r="BG36" s="160"/>
      <c r="BH36" s="160">
        <v>15932.32</v>
      </c>
      <c r="BI36" s="181"/>
      <c r="BJ36" s="162">
        <v>6078.04</v>
      </c>
      <c r="BK36" s="160">
        <v>3987.64</v>
      </c>
      <c r="BL36" s="160"/>
      <c r="BM36" s="160">
        <v>10065.68</v>
      </c>
      <c r="BN36" s="181"/>
      <c r="BO36" s="162">
        <v>7556.08</v>
      </c>
      <c r="BP36" s="160">
        <v>4226.1099999999997</v>
      </c>
      <c r="BQ36" s="160"/>
      <c r="BR36" s="160">
        <v>11782.189999999999</v>
      </c>
      <c r="BS36" s="181"/>
      <c r="BT36" s="162">
        <v>5098.07</v>
      </c>
      <c r="BU36" s="160">
        <v>1498.33</v>
      </c>
      <c r="BV36" s="160"/>
      <c r="BW36" s="160">
        <v>6596.4</v>
      </c>
      <c r="BX36" s="181"/>
      <c r="BY36" s="162" t="s">
        <v>12</v>
      </c>
      <c r="BZ36" s="192" t="s">
        <v>12</v>
      </c>
      <c r="CA36" s="160"/>
      <c r="CB36" s="191" t="s">
        <v>12</v>
      </c>
      <c r="CC36" s="181"/>
      <c r="CD36" s="162">
        <v>2732.8252119999997</v>
      </c>
      <c r="CE36" s="160">
        <v>556.56478800000002</v>
      </c>
      <c r="CF36" s="160">
        <v>3289.39</v>
      </c>
      <c r="CG36" s="181"/>
      <c r="CH36" s="189"/>
      <c r="CI36" s="190"/>
      <c r="CJ36" s="191"/>
    </row>
    <row r="37" spans="1:93" s="138" customFormat="1" ht="15" customHeight="1" x14ac:dyDescent="0.25">
      <c r="A37" s="153" t="s">
        <v>27</v>
      </c>
      <c r="B37" s="228" t="s">
        <v>12</v>
      </c>
      <c r="C37" s="227" t="s">
        <v>12</v>
      </c>
      <c r="D37" s="227"/>
      <c r="E37" s="230" t="s">
        <v>12</v>
      </c>
      <c r="F37" s="300"/>
      <c r="G37" s="228" t="s">
        <v>12</v>
      </c>
      <c r="H37" s="227" t="s">
        <v>12</v>
      </c>
      <c r="I37" s="227"/>
      <c r="J37" s="230" t="s">
        <v>12</v>
      </c>
      <c r="K37" s="100"/>
      <c r="L37" s="243" t="s">
        <v>12</v>
      </c>
      <c r="M37" s="243" t="s">
        <v>12</v>
      </c>
      <c r="N37" s="243"/>
      <c r="O37" s="243" t="s">
        <v>12</v>
      </c>
      <c r="P37" s="186"/>
      <c r="Q37" s="248" t="s">
        <v>12</v>
      </c>
      <c r="R37" s="248" t="s">
        <v>12</v>
      </c>
      <c r="S37" s="248"/>
      <c r="T37" s="248" t="s">
        <v>12</v>
      </c>
      <c r="U37" s="100"/>
      <c r="V37" s="228" t="s">
        <v>12</v>
      </c>
      <c r="W37" s="227" t="s">
        <v>12</v>
      </c>
      <c r="X37" s="227"/>
      <c r="Y37" s="230" t="s">
        <v>12</v>
      </c>
      <c r="Z37" s="186"/>
      <c r="AA37" s="99" t="s">
        <v>12</v>
      </c>
      <c r="AB37" s="156" t="s">
        <v>12</v>
      </c>
      <c r="AC37" s="104"/>
      <c r="AD37" s="156" t="s">
        <v>12</v>
      </c>
      <c r="AE37" s="186"/>
      <c r="AF37" s="99">
        <v>0</v>
      </c>
      <c r="AG37" s="103">
        <v>0</v>
      </c>
      <c r="AH37" s="104"/>
      <c r="AI37" s="105">
        <v>0</v>
      </c>
      <c r="AJ37" s="186"/>
      <c r="AK37" s="156">
        <v>-69.191999999999993</v>
      </c>
      <c r="AL37" s="155">
        <v>0</v>
      </c>
      <c r="AM37" s="160"/>
      <c r="AN37" s="157">
        <v>-69.191999999999993</v>
      </c>
      <c r="AO37" s="186"/>
      <c r="AP37" s="156">
        <v>90535.45</v>
      </c>
      <c r="AQ37" s="155">
        <v>-64888</v>
      </c>
      <c r="AR37" s="160"/>
      <c r="AS37" s="157">
        <f t="shared" si="6"/>
        <v>25647.449999999997</v>
      </c>
      <c r="AT37" s="186"/>
      <c r="AU37" s="156">
        <v>170881.01</v>
      </c>
      <c r="AV37" s="155">
        <v>517093.67</v>
      </c>
      <c r="AW37" s="160"/>
      <c r="AX37" s="157">
        <f t="shared" si="7"/>
        <v>687974.67999999993</v>
      </c>
      <c r="AY37" s="186"/>
      <c r="AZ37" s="156">
        <v>14763.58</v>
      </c>
      <c r="BA37" s="155">
        <v>40.630000000000003</v>
      </c>
      <c r="BB37" s="160"/>
      <c r="BC37" s="157">
        <f t="shared" si="8"/>
        <v>14804.21</v>
      </c>
      <c r="BD37" s="186"/>
      <c r="BE37" s="156">
        <v>14146.52</v>
      </c>
      <c r="BF37" s="155">
        <v>179436.27</v>
      </c>
      <c r="BG37" s="160"/>
      <c r="BH37" s="157">
        <v>193582.78999999998</v>
      </c>
      <c r="BI37" s="186"/>
      <c r="BJ37" s="156">
        <v>12435.26</v>
      </c>
      <c r="BK37" s="155">
        <v>102272.58</v>
      </c>
      <c r="BL37" s="160"/>
      <c r="BM37" s="157">
        <v>114707.84</v>
      </c>
      <c r="BN37" s="186"/>
      <c r="BO37" s="156">
        <v>12188.69</v>
      </c>
      <c r="BP37" s="155">
        <v>135026.07</v>
      </c>
      <c r="BQ37" s="160"/>
      <c r="BR37" s="157">
        <v>147214.76</v>
      </c>
      <c r="BS37" s="186"/>
      <c r="BT37" s="156" t="s">
        <v>12</v>
      </c>
      <c r="BU37" s="155" t="s">
        <v>12</v>
      </c>
      <c r="BV37" s="160"/>
      <c r="BW37" s="157" t="s">
        <v>12</v>
      </c>
      <c r="BX37" s="186"/>
      <c r="BY37" s="156" t="s">
        <v>12</v>
      </c>
      <c r="BZ37" s="187" t="s">
        <v>12</v>
      </c>
      <c r="CA37" s="160"/>
      <c r="CB37" s="188" t="s">
        <v>12</v>
      </c>
      <c r="CC37" s="186"/>
      <c r="CD37" s="156" t="s">
        <v>12</v>
      </c>
      <c r="CE37" s="155" t="s">
        <v>12</v>
      </c>
      <c r="CF37" s="157" t="s">
        <v>12</v>
      </c>
      <c r="CG37" s="186"/>
      <c r="CH37" s="189"/>
      <c r="CI37" s="190"/>
      <c r="CJ37" s="191"/>
    </row>
    <row r="38" spans="1:93" s="138" customFormat="1" ht="15" customHeight="1" x14ac:dyDescent="0.25">
      <c r="A38" s="158" t="s">
        <v>11</v>
      </c>
      <c r="B38" s="112" t="s">
        <v>12</v>
      </c>
      <c r="C38" s="104" t="s">
        <v>12</v>
      </c>
      <c r="D38" s="104"/>
      <c r="E38" s="104" t="s">
        <v>12</v>
      </c>
      <c r="F38" s="300"/>
      <c r="G38" s="112" t="s">
        <v>12</v>
      </c>
      <c r="H38" s="104" t="s">
        <v>12</v>
      </c>
      <c r="I38" s="104"/>
      <c r="J38" s="104" t="s">
        <v>12</v>
      </c>
      <c r="K38" s="102"/>
      <c r="L38" s="244" t="s">
        <v>12</v>
      </c>
      <c r="M38" s="244" t="s">
        <v>12</v>
      </c>
      <c r="N38" s="244"/>
      <c r="O38" s="244" t="s">
        <v>12</v>
      </c>
      <c r="P38" s="181"/>
      <c r="Q38" s="240" t="s">
        <v>12</v>
      </c>
      <c r="R38" s="240" t="s">
        <v>12</v>
      </c>
      <c r="S38" s="240"/>
      <c r="T38" s="240" t="s">
        <v>12</v>
      </c>
      <c r="U38" s="102"/>
      <c r="V38" s="112" t="s">
        <v>12</v>
      </c>
      <c r="W38" s="104" t="s">
        <v>12</v>
      </c>
      <c r="X38" s="104"/>
      <c r="Y38" s="104" t="s">
        <v>12</v>
      </c>
      <c r="Z38" s="181"/>
      <c r="AA38" s="123" t="s">
        <v>12</v>
      </c>
      <c r="AB38" s="219" t="s">
        <v>12</v>
      </c>
      <c r="AC38" s="104"/>
      <c r="AD38" s="219" t="s">
        <v>12</v>
      </c>
      <c r="AE38" s="181"/>
      <c r="AF38" s="112" t="s">
        <v>12</v>
      </c>
      <c r="AG38" s="104" t="s">
        <v>12</v>
      </c>
      <c r="AH38" s="104"/>
      <c r="AI38" s="104" t="s">
        <v>12</v>
      </c>
      <c r="AJ38" s="181"/>
      <c r="AK38" s="162" t="s">
        <v>12</v>
      </c>
      <c r="AL38" s="160" t="s">
        <v>12</v>
      </c>
      <c r="AM38" s="160"/>
      <c r="AN38" s="160" t="s">
        <v>12</v>
      </c>
      <c r="AO38" s="181"/>
      <c r="AP38" s="162" t="s">
        <v>12</v>
      </c>
      <c r="AQ38" s="160" t="s">
        <v>12</v>
      </c>
      <c r="AR38" s="160"/>
      <c r="AS38" s="160" t="s">
        <v>12</v>
      </c>
      <c r="AT38" s="181"/>
      <c r="AU38" s="162" t="s">
        <v>12</v>
      </c>
      <c r="AV38" s="160" t="s">
        <v>12</v>
      </c>
      <c r="AW38" s="160"/>
      <c r="AX38" s="160" t="s">
        <v>12</v>
      </c>
      <c r="AY38" s="181"/>
      <c r="AZ38" s="162" t="s">
        <v>12</v>
      </c>
      <c r="BA38" s="160" t="s">
        <v>12</v>
      </c>
      <c r="BB38" s="160"/>
      <c r="BC38" s="160" t="s">
        <v>12</v>
      </c>
      <c r="BD38" s="181"/>
      <c r="BE38" s="162" t="s">
        <v>12</v>
      </c>
      <c r="BF38" s="160" t="s">
        <v>12</v>
      </c>
      <c r="BG38" s="160"/>
      <c r="BH38" s="160" t="s">
        <v>12</v>
      </c>
      <c r="BI38" s="181"/>
      <c r="BJ38" s="162" t="s">
        <v>12</v>
      </c>
      <c r="BK38" s="160" t="s">
        <v>12</v>
      </c>
      <c r="BL38" s="160"/>
      <c r="BM38" s="160" t="s">
        <v>12</v>
      </c>
      <c r="BN38" s="181"/>
      <c r="BO38" s="162" t="s">
        <v>12</v>
      </c>
      <c r="BP38" s="160" t="s">
        <v>12</v>
      </c>
      <c r="BQ38" s="160"/>
      <c r="BR38" s="160" t="s">
        <v>12</v>
      </c>
      <c r="BS38" s="181"/>
      <c r="BT38" s="162" t="s">
        <v>12</v>
      </c>
      <c r="BU38" s="160" t="s">
        <v>12</v>
      </c>
      <c r="BV38" s="160"/>
      <c r="BW38" s="160" t="s">
        <v>12</v>
      </c>
      <c r="BX38" s="181"/>
      <c r="BY38" s="162" t="s">
        <v>12</v>
      </c>
      <c r="BZ38" s="192" t="s">
        <v>12</v>
      </c>
      <c r="CA38" s="160"/>
      <c r="CB38" s="191" t="s">
        <v>12</v>
      </c>
      <c r="CC38" s="181"/>
      <c r="CD38" s="162" t="s">
        <v>12</v>
      </c>
      <c r="CE38" s="160" t="s">
        <v>12</v>
      </c>
      <c r="CF38" s="160" t="s">
        <v>12</v>
      </c>
      <c r="CG38" s="181"/>
      <c r="CH38" s="189"/>
      <c r="CI38" s="190"/>
      <c r="CJ38" s="191"/>
    </row>
    <row r="39" spans="1:93" s="138" customFormat="1" ht="15" customHeight="1" x14ac:dyDescent="0.25">
      <c r="A39" s="153" t="s">
        <v>13</v>
      </c>
      <c r="B39" s="230" t="s">
        <v>12</v>
      </c>
      <c r="C39" s="227" t="s">
        <v>12</v>
      </c>
      <c r="D39" s="227"/>
      <c r="E39" s="230" t="s">
        <v>12</v>
      </c>
      <c r="F39" s="300"/>
      <c r="G39" s="230" t="s">
        <v>12</v>
      </c>
      <c r="H39" s="227" t="s">
        <v>12</v>
      </c>
      <c r="I39" s="227"/>
      <c r="J39" s="230" t="s">
        <v>12</v>
      </c>
      <c r="K39" s="100"/>
      <c r="L39" s="243" t="s">
        <v>12</v>
      </c>
      <c r="M39" s="243" t="s">
        <v>12</v>
      </c>
      <c r="N39" s="243"/>
      <c r="O39" s="243" t="s">
        <v>12</v>
      </c>
      <c r="P39" s="186"/>
      <c r="Q39" s="248" t="s">
        <v>12</v>
      </c>
      <c r="R39" s="248" t="s">
        <v>12</v>
      </c>
      <c r="S39" s="248"/>
      <c r="T39" s="248" t="s">
        <v>12</v>
      </c>
      <c r="U39" s="100"/>
      <c r="V39" s="230" t="s">
        <v>12</v>
      </c>
      <c r="W39" s="227" t="s">
        <v>12</v>
      </c>
      <c r="X39" s="227"/>
      <c r="Y39" s="230" t="s">
        <v>12</v>
      </c>
      <c r="Z39" s="186"/>
      <c r="AA39" s="103" t="s">
        <v>12</v>
      </c>
      <c r="AB39" s="156" t="s">
        <v>12</v>
      </c>
      <c r="AC39" s="104"/>
      <c r="AD39" s="156" t="s">
        <v>12</v>
      </c>
      <c r="AE39" s="186"/>
      <c r="AF39" s="105" t="s">
        <v>12</v>
      </c>
      <c r="AG39" s="103" t="s">
        <v>12</v>
      </c>
      <c r="AH39" s="104"/>
      <c r="AI39" s="105" t="s">
        <v>12</v>
      </c>
      <c r="AJ39" s="186"/>
      <c r="AK39" s="156" t="s">
        <v>12</v>
      </c>
      <c r="AL39" s="155" t="s">
        <v>12</v>
      </c>
      <c r="AM39" s="160"/>
      <c r="AN39" s="157" t="s">
        <v>12</v>
      </c>
      <c r="AO39" s="186"/>
      <c r="AP39" s="156" t="s">
        <v>12</v>
      </c>
      <c r="AQ39" s="155" t="s">
        <v>12</v>
      </c>
      <c r="AR39" s="160"/>
      <c r="AS39" s="157" t="s">
        <v>12</v>
      </c>
      <c r="AT39" s="186"/>
      <c r="AU39" s="156" t="s">
        <v>12</v>
      </c>
      <c r="AV39" s="155" t="s">
        <v>12</v>
      </c>
      <c r="AW39" s="160"/>
      <c r="AX39" s="157" t="s">
        <v>12</v>
      </c>
      <c r="AY39" s="186"/>
      <c r="AZ39" s="156" t="s">
        <v>12</v>
      </c>
      <c r="BA39" s="155" t="s">
        <v>12</v>
      </c>
      <c r="BB39" s="160"/>
      <c r="BC39" s="157" t="s">
        <v>12</v>
      </c>
      <c r="BD39" s="186"/>
      <c r="BE39" s="156" t="s">
        <v>12</v>
      </c>
      <c r="BF39" s="155" t="s">
        <v>12</v>
      </c>
      <c r="BG39" s="160"/>
      <c r="BH39" s="157" t="s">
        <v>12</v>
      </c>
      <c r="BI39" s="186"/>
      <c r="BJ39" s="156">
        <v>-20636.5</v>
      </c>
      <c r="BK39" s="155">
        <v>0</v>
      </c>
      <c r="BL39" s="160"/>
      <c r="BM39" s="157">
        <v>-20636.5</v>
      </c>
      <c r="BN39" s="186"/>
      <c r="BO39" s="156">
        <v>4518.2299999999996</v>
      </c>
      <c r="BP39" s="155">
        <v>44899.17</v>
      </c>
      <c r="BQ39" s="160"/>
      <c r="BR39" s="157">
        <v>49417.399999999994</v>
      </c>
      <c r="BS39" s="186"/>
      <c r="BT39" s="156">
        <v>4639.68</v>
      </c>
      <c r="BU39" s="155">
        <v>36507.33</v>
      </c>
      <c r="BV39" s="160"/>
      <c r="BW39" s="157">
        <v>41147.01</v>
      </c>
      <c r="BX39" s="186"/>
      <c r="BY39" s="156">
        <v>5085.34</v>
      </c>
      <c r="BZ39" s="187">
        <v>54156.79</v>
      </c>
      <c r="CA39" s="160"/>
      <c r="CB39" s="188">
        <v>59242.130000000005</v>
      </c>
      <c r="CC39" s="186"/>
      <c r="CD39" s="156" t="s">
        <v>12</v>
      </c>
      <c r="CE39" s="155" t="s">
        <v>12</v>
      </c>
      <c r="CF39" s="157" t="s">
        <v>12</v>
      </c>
      <c r="CG39" s="186"/>
      <c r="CH39" s="189"/>
      <c r="CI39" s="190"/>
      <c r="CJ39" s="191"/>
    </row>
    <row r="40" spans="1:93" s="138" customFormat="1" ht="15" customHeight="1" x14ac:dyDescent="0.25">
      <c r="A40" s="158" t="s">
        <v>14</v>
      </c>
      <c r="B40" s="112" t="s">
        <v>12</v>
      </c>
      <c r="C40" s="104" t="s">
        <v>12</v>
      </c>
      <c r="D40" s="104"/>
      <c r="E40" s="104" t="s">
        <v>12</v>
      </c>
      <c r="F40" s="300"/>
      <c r="G40" s="112" t="s">
        <v>12</v>
      </c>
      <c r="H40" s="104" t="s">
        <v>12</v>
      </c>
      <c r="I40" s="104"/>
      <c r="J40" s="104" t="s">
        <v>12</v>
      </c>
      <c r="K40" s="102"/>
      <c r="L40" s="244" t="s">
        <v>12</v>
      </c>
      <c r="M40" s="244" t="s">
        <v>12</v>
      </c>
      <c r="N40" s="244"/>
      <c r="O40" s="244" t="s">
        <v>12</v>
      </c>
      <c r="P40" s="181"/>
      <c r="Q40" s="240" t="s">
        <v>12</v>
      </c>
      <c r="R40" s="240" t="s">
        <v>12</v>
      </c>
      <c r="S40" s="240"/>
      <c r="T40" s="240" t="s">
        <v>12</v>
      </c>
      <c r="U40" s="102"/>
      <c r="V40" s="112" t="s">
        <v>12</v>
      </c>
      <c r="W40" s="104" t="s">
        <v>12</v>
      </c>
      <c r="X40" s="104"/>
      <c r="Y40" s="104" t="s">
        <v>12</v>
      </c>
      <c r="Z40" s="181"/>
      <c r="AA40" s="123" t="s">
        <v>12</v>
      </c>
      <c r="AB40" s="219" t="s">
        <v>12</v>
      </c>
      <c r="AC40" s="104"/>
      <c r="AD40" s="219" t="s">
        <v>12</v>
      </c>
      <c r="AE40" s="181"/>
      <c r="AF40" s="112" t="s">
        <v>12</v>
      </c>
      <c r="AG40" s="104" t="s">
        <v>12</v>
      </c>
      <c r="AH40" s="104"/>
      <c r="AI40" s="104" t="s">
        <v>12</v>
      </c>
      <c r="AJ40" s="181"/>
      <c r="AK40" s="162" t="s">
        <v>12</v>
      </c>
      <c r="AL40" s="160" t="s">
        <v>12</v>
      </c>
      <c r="AM40" s="160"/>
      <c r="AN40" s="160" t="s">
        <v>12</v>
      </c>
      <c r="AO40" s="181"/>
      <c r="AP40" s="162" t="s">
        <v>12</v>
      </c>
      <c r="AQ40" s="160" t="s">
        <v>12</v>
      </c>
      <c r="AR40" s="160"/>
      <c r="AS40" s="160" t="s">
        <v>12</v>
      </c>
      <c r="AT40" s="181"/>
      <c r="AU40" s="162" t="s">
        <v>12</v>
      </c>
      <c r="AV40" s="160" t="s">
        <v>12</v>
      </c>
      <c r="AW40" s="160"/>
      <c r="AX40" s="160" t="s">
        <v>12</v>
      </c>
      <c r="AY40" s="181"/>
      <c r="AZ40" s="162">
        <v>-1406.74</v>
      </c>
      <c r="BA40" s="160">
        <v>-103.39</v>
      </c>
      <c r="BB40" s="160"/>
      <c r="BC40" s="160">
        <f>AZ40+BA40</f>
        <v>-1510.13</v>
      </c>
      <c r="BD40" s="181"/>
      <c r="BE40" s="162">
        <v>-8.73</v>
      </c>
      <c r="BF40" s="160">
        <v>0</v>
      </c>
      <c r="BG40" s="160"/>
      <c r="BH40" s="160">
        <v>-8.73</v>
      </c>
      <c r="BI40" s="181"/>
      <c r="BJ40" s="162">
        <v>1261.3499999999999</v>
      </c>
      <c r="BK40" s="160">
        <v>-31.6</v>
      </c>
      <c r="BL40" s="160"/>
      <c r="BM40" s="160">
        <v>1229.75</v>
      </c>
      <c r="BN40" s="181"/>
      <c r="BO40" s="162">
        <v>7675.07</v>
      </c>
      <c r="BP40" s="160">
        <v>212012.52</v>
      </c>
      <c r="BQ40" s="160"/>
      <c r="BR40" s="160">
        <v>219687.59</v>
      </c>
      <c r="BS40" s="181"/>
      <c r="BT40" s="162">
        <v>5369.48</v>
      </c>
      <c r="BU40" s="160">
        <v>89494.399999999994</v>
      </c>
      <c r="BV40" s="160"/>
      <c r="BW40" s="160">
        <v>94863.87999999999</v>
      </c>
      <c r="BX40" s="181"/>
      <c r="BY40" s="162">
        <v>0</v>
      </c>
      <c r="BZ40" s="192">
        <v>195393.02</v>
      </c>
      <c r="CA40" s="160"/>
      <c r="CB40" s="191">
        <v>195393.02</v>
      </c>
      <c r="CC40" s="181"/>
      <c r="CD40" s="162" t="s">
        <v>12</v>
      </c>
      <c r="CE40" s="160" t="s">
        <v>12</v>
      </c>
      <c r="CF40" s="160" t="s">
        <v>12</v>
      </c>
      <c r="CG40" s="181"/>
      <c r="CH40" s="189"/>
      <c r="CI40" s="190"/>
      <c r="CJ40" s="191"/>
    </row>
    <row r="41" spans="1:93" s="138" customFormat="1" ht="15" customHeight="1" x14ac:dyDescent="0.25">
      <c r="A41" s="153" t="s">
        <v>15</v>
      </c>
      <c r="B41" s="243">
        <v>1445.47</v>
      </c>
      <c r="C41" s="243">
        <v>30739.239999999994</v>
      </c>
      <c r="D41" s="243"/>
      <c r="E41" s="243">
        <v>32184.709999999995</v>
      </c>
      <c r="F41" s="300"/>
      <c r="G41" s="230">
        <v>1134.8900000000001</v>
      </c>
      <c r="H41" s="227">
        <v>25556</v>
      </c>
      <c r="I41" s="227"/>
      <c r="J41" s="227">
        <v>26690.89</v>
      </c>
      <c r="K41" s="100"/>
      <c r="L41" s="243">
        <v>1264.73</v>
      </c>
      <c r="M41" s="243">
        <v>29717.360000000001</v>
      </c>
      <c r="N41" s="243"/>
      <c r="O41" s="243">
        <v>30982.09</v>
      </c>
      <c r="P41" s="186"/>
      <c r="Q41" s="248">
        <v>-33.630000000000003</v>
      </c>
      <c r="R41" s="248">
        <v>8313.0399999999991</v>
      </c>
      <c r="S41" s="248"/>
      <c r="T41" s="248">
        <v>8279.41</v>
      </c>
      <c r="U41" s="100"/>
      <c r="V41" s="230">
        <v>1159.9099999999999</v>
      </c>
      <c r="W41" s="227">
        <v>20105.53</v>
      </c>
      <c r="X41" s="227"/>
      <c r="Y41" s="227">
        <v>21265.439999999999</v>
      </c>
      <c r="Z41" s="186"/>
      <c r="AA41" s="99">
        <v>1114.3399999999999</v>
      </c>
      <c r="AB41" s="156">
        <v>11929.99</v>
      </c>
      <c r="AC41" s="104"/>
      <c r="AD41" s="156">
        <v>13044.33</v>
      </c>
      <c r="AE41" s="186"/>
      <c r="AF41" s="99">
        <v>571.55290000000002</v>
      </c>
      <c r="AG41" s="103">
        <v>10672.088299999999</v>
      </c>
      <c r="AH41" s="104"/>
      <c r="AI41" s="105">
        <v>11243.6412</v>
      </c>
      <c r="AJ41" s="186"/>
      <c r="AK41" s="156">
        <v>1617.62</v>
      </c>
      <c r="AL41" s="155">
        <v>26445.95</v>
      </c>
      <c r="AM41" s="160"/>
      <c r="AN41" s="157">
        <v>28063.57</v>
      </c>
      <c r="AO41" s="186"/>
      <c r="AP41" s="156">
        <v>1311.84</v>
      </c>
      <c r="AQ41" s="155">
        <v>13008.42</v>
      </c>
      <c r="AR41" s="160"/>
      <c r="AS41" s="157">
        <f>AP41+AQ41</f>
        <v>14320.26</v>
      </c>
      <c r="AT41" s="186"/>
      <c r="AU41" s="156">
        <v>1704.89</v>
      </c>
      <c r="AV41" s="155">
        <v>3482.46</v>
      </c>
      <c r="AW41" s="160"/>
      <c r="AX41" s="157">
        <f>AU41+AV41</f>
        <v>5187.3500000000004</v>
      </c>
      <c r="AY41" s="186"/>
      <c r="AZ41" s="156">
        <v>39667.54</v>
      </c>
      <c r="BA41" s="155">
        <v>9245.19</v>
      </c>
      <c r="BB41" s="160"/>
      <c r="BC41" s="157">
        <f>AZ41+BA41</f>
        <v>48912.73</v>
      </c>
      <c r="BD41" s="186"/>
      <c r="BE41" s="156" t="s">
        <v>12</v>
      </c>
      <c r="BF41" s="155" t="s">
        <v>12</v>
      </c>
      <c r="BG41" s="160"/>
      <c r="BH41" s="157" t="s">
        <v>12</v>
      </c>
      <c r="BI41" s="186"/>
      <c r="BJ41" s="156">
        <v>1117.44</v>
      </c>
      <c r="BK41" s="155">
        <v>0</v>
      </c>
      <c r="BL41" s="160"/>
      <c r="BM41" s="157">
        <v>1117.44</v>
      </c>
      <c r="BN41" s="186"/>
      <c r="BO41" s="156">
        <v>1045.68</v>
      </c>
      <c r="BP41" s="155">
        <v>11117.99</v>
      </c>
      <c r="BQ41" s="160"/>
      <c r="BR41" s="157">
        <v>12163.67</v>
      </c>
      <c r="BS41" s="186"/>
      <c r="BT41" s="156">
        <v>1197.6400000000001</v>
      </c>
      <c r="BU41" s="155">
        <v>17609.77</v>
      </c>
      <c r="BV41" s="160"/>
      <c r="BW41" s="157">
        <v>18807.41</v>
      </c>
      <c r="BX41" s="186"/>
      <c r="BY41" s="156" t="s">
        <v>12</v>
      </c>
      <c r="BZ41" s="187" t="s">
        <v>12</v>
      </c>
      <c r="CA41" s="160"/>
      <c r="CB41" s="188">
        <v>5348.08</v>
      </c>
      <c r="CC41" s="186"/>
      <c r="CD41" s="156" t="s">
        <v>12</v>
      </c>
      <c r="CE41" s="155" t="s">
        <v>12</v>
      </c>
      <c r="CF41" s="157" t="s">
        <v>12</v>
      </c>
      <c r="CG41" s="186"/>
      <c r="CH41" s="189"/>
      <c r="CI41" s="190"/>
      <c r="CJ41" s="191"/>
    </row>
    <row r="42" spans="1:93" s="138" customFormat="1" ht="15" customHeight="1" x14ac:dyDescent="0.25">
      <c r="A42" s="158" t="s">
        <v>16</v>
      </c>
      <c r="B42" s="112" t="s">
        <v>12</v>
      </c>
      <c r="C42" s="104" t="s">
        <v>12</v>
      </c>
      <c r="D42" s="104"/>
      <c r="E42" s="104" t="s">
        <v>12</v>
      </c>
      <c r="F42" s="300"/>
      <c r="G42" s="112" t="s">
        <v>12</v>
      </c>
      <c r="H42" s="104" t="s">
        <v>12</v>
      </c>
      <c r="I42" s="104"/>
      <c r="J42" s="104" t="s">
        <v>12</v>
      </c>
      <c r="K42" s="102"/>
      <c r="L42" s="244" t="s">
        <v>12</v>
      </c>
      <c r="M42" s="244" t="s">
        <v>12</v>
      </c>
      <c r="N42" s="244"/>
      <c r="O42" s="244" t="s">
        <v>12</v>
      </c>
      <c r="P42" s="181"/>
      <c r="Q42" s="240" t="s">
        <v>12</v>
      </c>
      <c r="R42" s="240" t="s">
        <v>12</v>
      </c>
      <c r="S42" s="240"/>
      <c r="T42" s="240" t="s">
        <v>12</v>
      </c>
      <c r="U42" s="102"/>
      <c r="V42" s="112" t="s">
        <v>12</v>
      </c>
      <c r="W42" s="104" t="s">
        <v>12</v>
      </c>
      <c r="X42" s="104"/>
      <c r="Y42" s="104" t="s">
        <v>12</v>
      </c>
      <c r="Z42" s="181"/>
      <c r="AA42" s="123" t="s">
        <v>12</v>
      </c>
      <c r="AB42" s="219" t="s">
        <v>12</v>
      </c>
      <c r="AC42" s="104"/>
      <c r="AD42" s="219" t="s">
        <v>12</v>
      </c>
      <c r="AE42" s="181"/>
      <c r="AF42" s="112" t="s">
        <v>12</v>
      </c>
      <c r="AG42" s="104" t="s">
        <v>12</v>
      </c>
      <c r="AH42" s="104"/>
      <c r="AI42" s="104" t="s">
        <v>12</v>
      </c>
      <c r="AJ42" s="181"/>
      <c r="AK42" s="162" t="s">
        <v>12</v>
      </c>
      <c r="AL42" s="160" t="s">
        <v>12</v>
      </c>
      <c r="AM42" s="160"/>
      <c r="AN42" s="160" t="s">
        <v>12</v>
      </c>
      <c r="AO42" s="181"/>
      <c r="AP42" s="162" t="s">
        <v>12</v>
      </c>
      <c r="AQ42" s="160" t="s">
        <v>12</v>
      </c>
      <c r="AR42" s="160"/>
      <c r="AS42" s="160" t="s">
        <v>12</v>
      </c>
      <c r="AT42" s="181"/>
      <c r="AU42" s="162" t="s">
        <v>12</v>
      </c>
      <c r="AV42" s="160" t="s">
        <v>12</v>
      </c>
      <c r="AW42" s="160"/>
      <c r="AX42" s="160" t="s">
        <v>12</v>
      </c>
      <c r="AY42" s="181"/>
      <c r="AZ42" s="162" t="s">
        <v>12</v>
      </c>
      <c r="BA42" s="160" t="s">
        <v>12</v>
      </c>
      <c r="BB42" s="160"/>
      <c r="BC42" s="160" t="s">
        <v>12</v>
      </c>
      <c r="BD42" s="181"/>
      <c r="BE42" s="162" t="s">
        <v>12</v>
      </c>
      <c r="BF42" s="160" t="s">
        <v>12</v>
      </c>
      <c r="BG42" s="160"/>
      <c r="BH42" s="160" t="s">
        <v>12</v>
      </c>
      <c r="BI42" s="181"/>
      <c r="BJ42" s="162" t="s">
        <v>12</v>
      </c>
      <c r="BK42" s="160" t="s">
        <v>12</v>
      </c>
      <c r="BL42" s="160"/>
      <c r="BM42" s="160" t="s">
        <v>12</v>
      </c>
      <c r="BN42" s="181"/>
      <c r="BO42" s="162" t="s">
        <v>12</v>
      </c>
      <c r="BP42" s="160" t="s">
        <v>12</v>
      </c>
      <c r="BQ42" s="160"/>
      <c r="BR42" s="160" t="s">
        <v>12</v>
      </c>
      <c r="BS42" s="181"/>
      <c r="BT42" s="162" t="s">
        <v>12</v>
      </c>
      <c r="BU42" s="160" t="s">
        <v>12</v>
      </c>
      <c r="BV42" s="160"/>
      <c r="BW42" s="160" t="s">
        <v>12</v>
      </c>
      <c r="BX42" s="181"/>
      <c r="BY42" s="162" t="s">
        <v>12</v>
      </c>
      <c r="BZ42" s="192" t="s">
        <v>12</v>
      </c>
      <c r="CA42" s="160"/>
      <c r="CB42" s="191" t="s">
        <v>12</v>
      </c>
      <c r="CC42" s="181"/>
      <c r="CD42" s="162" t="s">
        <v>12</v>
      </c>
      <c r="CE42" s="160" t="s">
        <v>12</v>
      </c>
      <c r="CF42" s="160" t="s">
        <v>12</v>
      </c>
      <c r="CG42" s="181"/>
      <c r="CH42" s="189"/>
      <c r="CI42" s="190"/>
      <c r="CJ42" s="191"/>
    </row>
    <row r="43" spans="1:93" s="138" customFormat="1" ht="15" customHeight="1" x14ac:dyDescent="0.25">
      <c r="A43" s="153" t="s">
        <v>17</v>
      </c>
      <c r="B43" s="230" t="s">
        <v>12</v>
      </c>
      <c r="C43" s="227" t="s">
        <v>12</v>
      </c>
      <c r="D43" s="227"/>
      <c r="E43" s="230" t="s">
        <v>12</v>
      </c>
      <c r="F43" s="300"/>
      <c r="G43" s="230" t="s">
        <v>12</v>
      </c>
      <c r="H43" s="227" t="s">
        <v>12</v>
      </c>
      <c r="I43" s="227"/>
      <c r="J43" s="230" t="s">
        <v>12</v>
      </c>
      <c r="K43" s="100"/>
      <c r="L43" s="243" t="s">
        <v>12</v>
      </c>
      <c r="M43" s="243" t="s">
        <v>12</v>
      </c>
      <c r="N43" s="243"/>
      <c r="O43" s="243" t="s">
        <v>12</v>
      </c>
      <c r="P43" s="186"/>
      <c r="Q43" s="248" t="s">
        <v>12</v>
      </c>
      <c r="R43" s="248" t="s">
        <v>12</v>
      </c>
      <c r="S43" s="248"/>
      <c r="T43" s="248" t="s">
        <v>12</v>
      </c>
      <c r="U43" s="100"/>
      <c r="V43" s="230" t="s">
        <v>12</v>
      </c>
      <c r="W43" s="227" t="s">
        <v>12</v>
      </c>
      <c r="X43" s="227"/>
      <c r="Y43" s="230" t="s">
        <v>12</v>
      </c>
      <c r="Z43" s="186"/>
      <c r="AA43" s="103" t="s">
        <v>12</v>
      </c>
      <c r="AB43" s="156" t="s">
        <v>12</v>
      </c>
      <c r="AC43" s="104"/>
      <c r="AD43" s="156" t="s">
        <v>12</v>
      </c>
      <c r="AE43" s="186"/>
      <c r="AF43" s="105" t="s">
        <v>12</v>
      </c>
      <c r="AG43" s="103" t="s">
        <v>12</v>
      </c>
      <c r="AH43" s="104"/>
      <c r="AI43" s="105" t="s">
        <v>12</v>
      </c>
      <c r="AJ43" s="186"/>
      <c r="AK43" s="156" t="s">
        <v>12</v>
      </c>
      <c r="AL43" s="155" t="s">
        <v>12</v>
      </c>
      <c r="AM43" s="160"/>
      <c r="AN43" s="157" t="s">
        <v>12</v>
      </c>
      <c r="AO43" s="186"/>
      <c r="AP43" s="156" t="s">
        <v>12</v>
      </c>
      <c r="AQ43" s="155" t="s">
        <v>12</v>
      </c>
      <c r="AR43" s="160"/>
      <c r="AS43" s="157" t="s">
        <v>12</v>
      </c>
      <c r="AT43" s="186"/>
      <c r="AU43" s="156" t="s">
        <v>12</v>
      </c>
      <c r="AV43" s="155" t="s">
        <v>12</v>
      </c>
      <c r="AW43" s="160"/>
      <c r="AX43" s="157" t="s">
        <v>12</v>
      </c>
      <c r="AY43" s="186"/>
      <c r="AZ43" s="156" t="s">
        <v>12</v>
      </c>
      <c r="BA43" s="155" t="s">
        <v>12</v>
      </c>
      <c r="BB43" s="160"/>
      <c r="BC43" s="157" t="s">
        <v>12</v>
      </c>
      <c r="BD43" s="186"/>
      <c r="BE43" s="156" t="s">
        <v>12</v>
      </c>
      <c r="BF43" s="155" t="s">
        <v>12</v>
      </c>
      <c r="BG43" s="160"/>
      <c r="BH43" s="157" t="s">
        <v>12</v>
      </c>
      <c r="BI43" s="186"/>
      <c r="BJ43" s="156" t="s">
        <v>12</v>
      </c>
      <c r="BK43" s="155" t="s">
        <v>12</v>
      </c>
      <c r="BL43" s="160"/>
      <c r="BM43" s="157" t="s">
        <v>12</v>
      </c>
      <c r="BN43" s="186"/>
      <c r="BO43" s="156" t="s">
        <v>12</v>
      </c>
      <c r="BP43" s="155" t="s">
        <v>12</v>
      </c>
      <c r="BQ43" s="160"/>
      <c r="BR43" s="157" t="s">
        <v>12</v>
      </c>
      <c r="BS43" s="186"/>
      <c r="BT43" s="156" t="s">
        <v>12</v>
      </c>
      <c r="BU43" s="155" t="s">
        <v>12</v>
      </c>
      <c r="BV43" s="160"/>
      <c r="BW43" s="157" t="s">
        <v>12</v>
      </c>
      <c r="BX43" s="186"/>
      <c r="BY43" s="156" t="s">
        <v>12</v>
      </c>
      <c r="BZ43" s="187" t="s">
        <v>12</v>
      </c>
      <c r="CA43" s="160"/>
      <c r="CB43" s="188" t="s">
        <v>12</v>
      </c>
      <c r="CC43" s="186"/>
      <c r="CD43" s="156" t="s">
        <v>12</v>
      </c>
      <c r="CE43" s="155" t="s">
        <v>12</v>
      </c>
      <c r="CF43" s="157" t="s">
        <v>12</v>
      </c>
      <c r="CG43" s="186"/>
      <c r="CH43" s="189"/>
      <c r="CI43" s="190"/>
      <c r="CJ43" s="191"/>
    </row>
    <row r="44" spans="1:93" s="138" customFormat="1" ht="15" customHeight="1" x14ac:dyDescent="0.25">
      <c r="A44" s="163" t="s">
        <v>4</v>
      </c>
      <c r="B44" s="245">
        <v>4289421.71</v>
      </c>
      <c r="C44" s="245">
        <v>12476131.209999999</v>
      </c>
      <c r="D44" s="245"/>
      <c r="E44" s="245">
        <v>16765552.920000002</v>
      </c>
      <c r="F44" s="301"/>
      <c r="G44" s="231">
        <v>3929481.8455999908</v>
      </c>
      <c r="H44" s="231">
        <v>9945209.4000000004</v>
      </c>
      <c r="I44" s="113"/>
      <c r="J44" s="231">
        <v>13874691.245599993</v>
      </c>
      <c r="K44" s="107"/>
      <c r="L44" s="245">
        <v>3996956.7264</v>
      </c>
      <c r="M44" s="245">
        <v>13239442.502800001</v>
      </c>
      <c r="N44" s="245"/>
      <c r="O44" s="245">
        <v>17236399.229200002</v>
      </c>
      <c r="P44" s="193"/>
      <c r="Q44" s="249">
        <v>3970578.5589999999</v>
      </c>
      <c r="R44" s="249">
        <v>11926499.977199996</v>
      </c>
      <c r="S44" s="249"/>
      <c r="T44" s="249">
        <v>15897078.536199998</v>
      </c>
      <c r="U44" s="107"/>
      <c r="V44" s="231">
        <v>3789851.2990000001</v>
      </c>
      <c r="W44" s="231">
        <v>11274218.067199999</v>
      </c>
      <c r="X44" s="113"/>
      <c r="Y44" s="231">
        <v>15064069.366200002</v>
      </c>
      <c r="Z44" s="193"/>
      <c r="AA44" s="106">
        <v>3771124.3376000002</v>
      </c>
      <c r="AB44" s="165">
        <v>15378815.477399999</v>
      </c>
      <c r="AC44" s="113"/>
      <c r="AD44" s="165">
        <v>19149939.814999998</v>
      </c>
      <c r="AE44" s="193"/>
      <c r="AF44" s="106">
        <v>4054903.6665000268</v>
      </c>
      <c r="AG44" s="106">
        <v>13635787.884100027</v>
      </c>
      <c r="AH44" s="113"/>
      <c r="AI44" s="106">
        <v>17690691.550600048</v>
      </c>
      <c r="AJ44" s="193"/>
      <c r="AK44" s="165">
        <v>3376090.6010000007</v>
      </c>
      <c r="AL44" s="165">
        <v>18284155.6763</v>
      </c>
      <c r="AM44" s="194"/>
      <c r="AN44" s="165">
        <v>21660246.277300004</v>
      </c>
      <c r="AO44" s="193"/>
      <c r="AP44" s="165">
        <f>AP30+AP31+AP32+AP33+AP34+AP35+AP36+AP37+AP41</f>
        <v>3150048.6000000006</v>
      </c>
      <c r="AQ44" s="165">
        <f>AQ30+AQ31+AQ32+AQ33+AQ34+AQ35+AQ36+AQ37+AQ41</f>
        <v>10323245.49</v>
      </c>
      <c r="AR44" s="194"/>
      <c r="AS44" s="165">
        <f>AS30+AS31+AS32+AS33+AS34+AS35+AS36+AS37+AS41</f>
        <v>13473294.09</v>
      </c>
      <c r="AT44" s="193"/>
      <c r="AU44" s="165">
        <f>AU30+AU31+AU32+AU33+AU34+AU35+AU36+AU37+AU41</f>
        <v>3528979.8000000003</v>
      </c>
      <c r="AV44" s="165">
        <f>AV30+AV31+AV32+AV33+AV34+AV35+AV36+AV37+AV41</f>
        <v>14110452.240499999</v>
      </c>
      <c r="AW44" s="194"/>
      <c r="AX44" s="165">
        <f>AX30+AX31+AX32+AX33+AX34+AX35+AX36+AX37+AX41</f>
        <v>17639432.040500004</v>
      </c>
      <c r="AY44" s="193"/>
      <c r="AZ44" s="165">
        <f t="shared" ref="AZ44:BA44" si="9">AZ30+AZ31+AZ32+AZ33+AZ34+AZ35+AZ36+AZ37+AZ40+AZ41</f>
        <v>2992242.07</v>
      </c>
      <c r="BA44" s="165">
        <f t="shared" si="9"/>
        <v>7529452.3600000013</v>
      </c>
      <c r="BB44" s="194"/>
      <c r="BC44" s="165">
        <f>BC30+BC31+BC32+BC33+BC34+BC35+BC36+BC37+BC40+BC41</f>
        <v>10521694.43</v>
      </c>
      <c r="BD44" s="193"/>
      <c r="BE44" s="165">
        <v>2222633.9000000004</v>
      </c>
      <c r="BF44" s="165">
        <v>4783227.4399999995</v>
      </c>
      <c r="BG44" s="194"/>
      <c r="BH44" s="165">
        <v>7005861.3399999999</v>
      </c>
      <c r="BI44" s="193"/>
      <c r="BJ44" s="165">
        <v>3777788.6100000003</v>
      </c>
      <c r="BK44" s="165">
        <v>9464842.4000000022</v>
      </c>
      <c r="BL44" s="194"/>
      <c r="BM44" s="165">
        <v>13242631.009999998</v>
      </c>
      <c r="BN44" s="193"/>
      <c r="BO44" s="165">
        <v>2739068.3000000003</v>
      </c>
      <c r="BP44" s="165">
        <v>10273895.609999999</v>
      </c>
      <c r="BQ44" s="194"/>
      <c r="BR44" s="165">
        <v>13012963.909999998</v>
      </c>
      <c r="BS44" s="193"/>
      <c r="BT44" s="165">
        <v>2202170.9099999997</v>
      </c>
      <c r="BU44" s="165">
        <v>2691164.4799999995</v>
      </c>
      <c r="BV44" s="194"/>
      <c r="BW44" s="165">
        <v>4893335.3899999997</v>
      </c>
      <c r="BX44" s="193"/>
      <c r="BY44" s="165">
        <v>1281360.3400000001</v>
      </c>
      <c r="BZ44" s="195">
        <v>4272500.04</v>
      </c>
      <c r="CA44" s="194"/>
      <c r="CB44" s="196">
        <v>5559208.4600000009</v>
      </c>
      <c r="CC44" s="193"/>
      <c r="CD44" s="165">
        <v>761461.79847199994</v>
      </c>
      <c r="CE44" s="165">
        <v>562703.67152800004</v>
      </c>
      <c r="CF44" s="165">
        <v>1324165.47</v>
      </c>
      <c r="CG44" s="193"/>
      <c r="CH44" s="197"/>
      <c r="CI44" s="198"/>
      <c r="CJ44" s="199"/>
    </row>
    <row r="45" spans="1:93" s="138" customFormat="1" ht="15" customHeight="1" x14ac:dyDescent="0.25">
      <c r="A45" s="255"/>
      <c r="B45" s="255"/>
      <c r="C45" s="255"/>
      <c r="D45" s="255"/>
      <c r="E45" s="255"/>
      <c r="F45" s="255"/>
      <c r="G45" s="255"/>
      <c r="H45" s="255"/>
      <c r="I45" s="255"/>
      <c r="J45" s="255"/>
      <c r="K45" s="255"/>
      <c r="AU45" s="178"/>
      <c r="AV45" s="178"/>
      <c r="AW45" s="178"/>
      <c r="AX45" s="171"/>
      <c r="AZ45" s="178"/>
      <c r="BA45" s="178"/>
      <c r="BB45" s="178"/>
      <c r="BC45" s="171"/>
      <c r="BE45" s="178"/>
      <c r="BF45" s="178"/>
      <c r="BG45" s="178"/>
      <c r="BH45" s="171"/>
      <c r="BJ45" s="178"/>
      <c r="BK45" s="178"/>
      <c r="BL45" s="178"/>
      <c r="BM45" s="171"/>
      <c r="BO45" s="178"/>
      <c r="BR45" s="171"/>
      <c r="BU45" s="141"/>
      <c r="BW45" s="171"/>
      <c r="BY45" s="141"/>
      <c r="CB45" s="171"/>
    </row>
    <row r="46" spans="1:93" s="138" customFormat="1" ht="15" customHeight="1" x14ac:dyDescent="0.25">
      <c r="A46" s="117"/>
      <c r="B46" s="117"/>
      <c r="C46" s="117"/>
      <c r="D46" s="117"/>
      <c r="E46" s="117"/>
      <c r="F46" s="117"/>
      <c r="G46" s="117"/>
      <c r="H46" s="117"/>
      <c r="I46" s="117"/>
      <c r="J46" s="117"/>
      <c r="K46" s="117"/>
      <c r="AU46" s="141"/>
      <c r="AW46" s="141"/>
    </row>
    <row r="47" spans="1:93" s="138" customFormat="1" ht="147" customHeight="1" x14ac:dyDescent="0.25">
      <c r="A47" s="200" t="s">
        <v>25</v>
      </c>
      <c r="B47" s="341" t="s">
        <v>31</v>
      </c>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175"/>
      <c r="CL47" s="175"/>
      <c r="CM47" s="175"/>
      <c r="CN47" s="175"/>
      <c r="CO47" s="175"/>
    </row>
  </sheetData>
  <mergeCells count="42">
    <mergeCell ref="B47:CJ47"/>
    <mergeCell ref="B6:E6"/>
    <mergeCell ref="B28:E28"/>
    <mergeCell ref="V6:Y6"/>
    <mergeCell ref="AK28:AN28"/>
    <mergeCell ref="AF28:AI28"/>
    <mergeCell ref="AA28:AD28"/>
    <mergeCell ref="Q6:T6"/>
    <mergeCell ref="Q28:U28"/>
    <mergeCell ref="AA6:AD6"/>
    <mergeCell ref="BY28:CB28"/>
    <mergeCell ref="CD28:CF28"/>
    <mergeCell ref="CH6:CJ6"/>
    <mergeCell ref="BY6:CB6"/>
    <mergeCell ref="CD6:CF6"/>
    <mergeCell ref="L6:O6"/>
    <mergeCell ref="AK3:AN3"/>
    <mergeCell ref="AK6:AN6"/>
    <mergeCell ref="AP3:AS3"/>
    <mergeCell ref="AF6:AI6"/>
    <mergeCell ref="BT28:BW28"/>
    <mergeCell ref="AP28:AS28"/>
    <mergeCell ref="AU28:AX28"/>
    <mergeCell ref="AP6:AS6"/>
    <mergeCell ref="AU6:AX6"/>
    <mergeCell ref="AZ6:BC6"/>
    <mergeCell ref="BJ6:BM6"/>
    <mergeCell ref="BO6:BR6"/>
    <mergeCell ref="BT6:BW6"/>
    <mergeCell ref="AZ28:BC28"/>
    <mergeCell ref="BE28:BH28"/>
    <mergeCell ref="B3:E3"/>
    <mergeCell ref="A6:A7"/>
    <mergeCell ref="G6:J6"/>
    <mergeCell ref="A28:A29"/>
    <mergeCell ref="G28:J28"/>
    <mergeCell ref="L28:O28"/>
    <mergeCell ref="V28:Y28"/>
    <mergeCell ref="CH28:CJ28"/>
    <mergeCell ref="BE6:BH6"/>
    <mergeCell ref="BJ28:BM28"/>
    <mergeCell ref="BO28:BR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Bovengemeentelijk</vt:lpstr>
      <vt:lpstr>Gemeentelijk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De Paepe</dc:creator>
  <cp:lastModifiedBy>Pieter Neckebroeck</cp:lastModifiedBy>
  <dcterms:created xsi:type="dcterms:W3CDTF">2016-02-03T15:39:01Z</dcterms:created>
  <dcterms:modified xsi:type="dcterms:W3CDTF">2023-11-03T10:22:18Z</dcterms:modified>
</cp:coreProperties>
</file>