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showInkAnnotation="0"/>
  <mc:AlternateContent xmlns:mc="http://schemas.openxmlformats.org/markup-compatibility/2006">
    <mc:Choice Requires="x15">
      <x15ac:absPath xmlns:x15ac="http://schemas.microsoft.com/office/spreadsheetml/2010/11/ac" url="\\vmm.be\vmm_bestand_struc\gebruiker\m.gobert\Prive\Downloads\"/>
    </mc:Choice>
  </mc:AlternateContent>
  <xr:revisionPtr revIDLastSave="0" documentId="13_ncr:1_{367FDCBB-C56A-4AC5-BDAB-998F6CF6D999}" xr6:coauthVersionLast="37" xr6:coauthVersionMax="37" xr10:uidLastSave="{00000000-0000-0000-0000-000000000000}"/>
  <workbookProtection workbookAlgorithmName="SHA-512" workbookHashValue="qdIhaxnt9pgnBPVv9R55m1crAe4Y+npZ4mjtJhylsg4G6CDaNdXB3KsQe7NWjiSvtGOotxB4cYP9VQPBPZ2uEA==" workbookSaltValue="SOFkEej0TqtRBSEC2DHrvA==" workbookSpinCount="100000" lockStructure="1"/>
  <bookViews>
    <workbookView xWindow="0" yWindow="0" windowWidth="28800" windowHeight="12300" xr2:uid="{00000000-000D-0000-FFFF-FFFF00000000}"/>
  </bookViews>
  <sheets>
    <sheet name="Versiebeheer" sheetId="4" r:id="rId1"/>
    <sheet name="Afwegingskader" sheetId="1" r:id="rId2"/>
    <sheet name="Resultaat" sheetId="6" r:id="rId3"/>
    <sheet name="Achtergrond" sheetId="2" state="hidden" r:id="rId4"/>
    <sheet name="Energie" sheetId="3" state="hidden" r:id="rId5"/>
    <sheet name="Adviezen" sheetId="5" state="hidden" r:id="rId6"/>
  </sheets>
  <definedNames>
    <definedName name="_xlnm.Print_Area" localSheetId="1">Afwegingskader!$A$1:$G$43</definedName>
    <definedName name="Z_D8312950_E576_4135_AF64_A034CFB4E6FC_.wvu.PrintArea" localSheetId="1" hidden="1">Afwegingskader!$A$1:$G$43</definedName>
  </definedNames>
  <calcPr calcId="179021"/>
  <customWorkbookViews>
    <customWorkbookView name="Afdruk" guid="{D8312950-E576-4135-AF64-A034CFB4E6FC}" maximized="1" xWindow="-8" yWindow="-8"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29" i="1" l="1"/>
  <c r="J19" i="1"/>
  <c r="X9" i="6" l="1"/>
  <c r="C76" i="2"/>
  <c r="C74" i="2"/>
  <c r="C69" i="2"/>
  <c r="C61" i="2"/>
  <c r="C55" i="2"/>
  <c r="C50" i="2"/>
  <c r="C46" i="2"/>
  <c r="C34" i="2"/>
  <c r="C28" i="2"/>
  <c r="C27" i="2"/>
  <c r="C25" i="2"/>
  <c r="C18" i="2"/>
  <c r="C14" i="2"/>
  <c r="C10" i="2"/>
  <c r="C6" i="2"/>
  <c r="C2" i="2"/>
  <c r="Y27" i="6" l="1"/>
  <c r="X27" i="6"/>
  <c r="W27" i="6"/>
  <c r="V27" i="6"/>
  <c r="U27" i="6"/>
  <c r="T27" i="6"/>
  <c r="S27" i="6"/>
  <c r="R27" i="6"/>
  <c r="Q27" i="6"/>
  <c r="P27" i="6"/>
  <c r="O27" i="6"/>
  <c r="N27" i="6"/>
  <c r="M27" i="6"/>
  <c r="L27" i="6"/>
  <c r="K27" i="6"/>
  <c r="J27" i="6"/>
  <c r="I27" i="6"/>
  <c r="H27" i="6"/>
  <c r="G27" i="6"/>
  <c r="F27" i="6"/>
  <c r="E27" i="6"/>
  <c r="D27" i="6"/>
  <c r="Y21" i="6"/>
  <c r="X21" i="6"/>
  <c r="W21" i="6"/>
  <c r="V21" i="6"/>
  <c r="U21" i="6"/>
  <c r="T21" i="6"/>
  <c r="S21" i="6"/>
  <c r="R21" i="6"/>
  <c r="Q21" i="6"/>
  <c r="P21" i="6"/>
  <c r="O21" i="6"/>
  <c r="N21" i="6"/>
  <c r="M21" i="6"/>
  <c r="L21" i="6"/>
  <c r="K21" i="6"/>
  <c r="J21" i="6"/>
  <c r="I21" i="6"/>
  <c r="H21" i="6"/>
  <c r="G21" i="6"/>
  <c r="F21" i="6"/>
  <c r="E21" i="6"/>
  <c r="D21" i="6"/>
  <c r="Y15" i="6"/>
  <c r="X15" i="6"/>
  <c r="W15" i="6"/>
  <c r="V15" i="6"/>
  <c r="U15" i="6"/>
  <c r="T15" i="6"/>
  <c r="S15" i="6"/>
  <c r="R15" i="6"/>
  <c r="Q15" i="6"/>
  <c r="P15" i="6"/>
  <c r="O15" i="6"/>
  <c r="N15" i="6"/>
  <c r="M15" i="6"/>
  <c r="L15" i="6"/>
  <c r="K15" i="6"/>
  <c r="J15" i="6"/>
  <c r="I15" i="6"/>
  <c r="H15" i="6"/>
  <c r="G15" i="6"/>
  <c r="F15" i="6"/>
  <c r="E15" i="6"/>
  <c r="D15" i="6"/>
  <c r="Y9" i="6"/>
  <c r="W9" i="6"/>
  <c r="V9" i="6"/>
  <c r="U9" i="6"/>
  <c r="T9" i="6"/>
  <c r="S9" i="6"/>
  <c r="R9" i="6"/>
  <c r="Q9" i="6"/>
  <c r="P9" i="6"/>
  <c r="O9" i="6"/>
  <c r="N9" i="6"/>
  <c r="M9" i="6"/>
  <c r="L9" i="6"/>
  <c r="K9" i="6"/>
  <c r="J9" i="6"/>
  <c r="I9" i="6"/>
  <c r="H9" i="6"/>
  <c r="G9" i="6"/>
  <c r="F9" i="6"/>
  <c r="E9" i="6"/>
  <c r="D9" i="6"/>
  <c r="I39" i="3"/>
  <c r="I42" i="3" s="1"/>
  <c r="J41" i="3"/>
  <c r="J42" i="3"/>
  <c r="J43" i="3"/>
  <c r="J44" i="3"/>
  <c r="J45" i="3"/>
  <c r="J46" i="3"/>
  <c r="J47" i="3"/>
  <c r="J48" i="3"/>
  <c r="J49" i="3"/>
  <c r="J40" i="3"/>
  <c r="F2" i="3"/>
  <c r="E2" i="3"/>
  <c r="D2" i="3"/>
  <c r="C2" i="3"/>
  <c r="F5" i="3"/>
  <c r="F6" i="3"/>
  <c r="F7" i="3"/>
  <c r="F8" i="3"/>
  <c r="F9" i="3"/>
  <c r="F10" i="3"/>
  <c r="F11" i="3"/>
  <c r="F12" i="3"/>
  <c r="F13" i="3"/>
  <c r="F4" i="3"/>
  <c r="H41" i="3"/>
  <c r="H42" i="3"/>
  <c r="H43" i="3"/>
  <c r="H44" i="3"/>
  <c r="H45" i="3"/>
  <c r="H46" i="3"/>
  <c r="H47" i="3"/>
  <c r="H48" i="3"/>
  <c r="H49" i="3"/>
  <c r="H40" i="3"/>
  <c r="K49" i="3" l="1"/>
  <c r="K44" i="3"/>
  <c r="L42" i="3"/>
  <c r="K42" i="3"/>
  <c r="I40" i="3"/>
  <c r="I41" i="3"/>
  <c r="I49" i="3"/>
  <c r="L49" i="3" s="1"/>
  <c r="I45" i="3"/>
  <c r="L45" i="3" s="1"/>
  <c r="I47" i="3"/>
  <c r="L47" i="3" s="1"/>
  <c r="I43" i="3"/>
  <c r="L43" i="3" s="1"/>
  <c r="I48" i="3"/>
  <c r="L48" i="3" s="1"/>
  <c r="I46" i="3"/>
  <c r="L46" i="3" s="1"/>
  <c r="I44" i="3"/>
  <c r="L44" i="3" s="1"/>
  <c r="E37" i="1"/>
  <c r="K48" i="3" l="1"/>
  <c r="M48" i="3" s="1"/>
  <c r="M45" i="3"/>
  <c r="K45" i="3"/>
  <c r="M44" i="3"/>
  <c r="M47" i="3"/>
  <c r="M49" i="3"/>
  <c r="M42" i="3"/>
  <c r="K46" i="3"/>
  <c r="M46" i="3" s="1"/>
  <c r="K43" i="3"/>
  <c r="M43" i="3" s="1"/>
  <c r="K47" i="3"/>
  <c r="L41" i="3"/>
  <c r="K41" i="3"/>
  <c r="L40" i="3"/>
  <c r="K40" i="3"/>
  <c r="H85" i="2"/>
  <c r="G85" i="2" s="1"/>
  <c r="G84" i="2"/>
  <c r="R5" i="3"/>
  <c r="R6" i="3"/>
  <c r="R7" i="3"/>
  <c r="R8" i="3"/>
  <c r="R9" i="3"/>
  <c r="R10" i="3"/>
  <c r="R11" i="3"/>
  <c r="R12" i="3"/>
  <c r="R13" i="3"/>
  <c r="R4" i="3"/>
  <c r="Q5" i="3"/>
  <c r="Q6" i="3"/>
  <c r="Q7" i="3"/>
  <c r="Q8" i="3"/>
  <c r="Q9" i="3"/>
  <c r="Q10" i="3"/>
  <c r="Q11" i="3"/>
  <c r="Q12" i="3"/>
  <c r="Q13" i="3"/>
  <c r="Q4" i="3"/>
  <c r="P5" i="3"/>
  <c r="P6" i="3"/>
  <c r="P7" i="3"/>
  <c r="P8" i="3"/>
  <c r="P9" i="3"/>
  <c r="P10" i="3"/>
  <c r="P11" i="3"/>
  <c r="P12" i="3"/>
  <c r="P13" i="3"/>
  <c r="P4" i="3"/>
  <c r="J20" i="1"/>
  <c r="J21" i="1"/>
  <c r="J22" i="1"/>
  <c r="J23" i="1"/>
  <c r="J24" i="1"/>
  <c r="J25" i="1"/>
  <c r="J26" i="1"/>
  <c r="J27" i="1"/>
  <c r="J28" i="1"/>
  <c r="J29" i="3"/>
  <c r="J30" i="3"/>
  <c r="J31" i="3"/>
  <c r="J32" i="3"/>
  <c r="J33" i="3"/>
  <c r="J34" i="3"/>
  <c r="J35" i="3"/>
  <c r="J36" i="3"/>
  <c r="J37" i="3"/>
  <c r="J28" i="3"/>
  <c r="J17" i="3"/>
  <c r="J18" i="3"/>
  <c r="J19" i="3"/>
  <c r="J20" i="3"/>
  <c r="J21" i="3"/>
  <c r="J22" i="3"/>
  <c r="J23" i="3"/>
  <c r="J24" i="3"/>
  <c r="J25" i="3"/>
  <c r="J16" i="3"/>
  <c r="J5" i="3"/>
  <c r="J6" i="3"/>
  <c r="J7" i="3"/>
  <c r="J8" i="3"/>
  <c r="J9" i="3"/>
  <c r="J10" i="3"/>
  <c r="J11" i="3"/>
  <c r="J12" i="3"/>
  <c r="J13" i="3"/>
  <c r="J4" i="3"/>
  <c r="H29" i="3"/>
  <c r="H30" i="3"/>
  <c r="H31" i="3"/>
  <c r="H32" i="3"/>
  <c r="H33" i="3"/>
  <c r="H34" i="3"/>
  <c r="H35" i="3"/>
  <c r="H36" i="3"/>
  <c r="H37" i="3"/>
  <c r="H28" i="3"/>
  <c r="H17" i="3"/>
  <c r="H18" i="3"/>
  <c r="H19" i="3"/>
  <c r="H20" i="3"/>
  <c r="H21" i="3"/>
  <c r="H22" i="3"/>
  <c r="H23" i="3"/>
  <c r="H24" i="3"/>
  <c r="H25" i="3"/>
  <c r="H16" i="3"/>
  <c r="H5" i="3"/>
  <c r="H6" i="3"/>
  <c r="H7" i="3"/>
  <c r="H8" i="3"/>
  <c r="H9" i="3"/>
  <c r="H10" i="3"/>
  <c r="H11" i="3"/>
  <c r="H12" i="3"/>
  <c r="H13" i="3"/>
  <c r="H4" i="3"/>
  <c r="I27" i="3"/>
  <c r="I15" i="3"/>
  <c r="I18" i="3" s="1"/>
  <c r="I3" i="3"/>
  <c r="I12" i="3" l="1"/>
  <c r="L12" i="3" s="1"/>
  <c r="I4" i="3"/>
  <c r="L4" i="3" s="1"/>
  <c r="M41" i="3"/>
  <c r="M40" i="3"/>
  <c r="K22" i="3"/>
  <c r="K13" i="3"/>
  <c r="K37" i="3"/>
  <c r="L18" i="3"/>
  <c r="K18" i="3"/>
  <c r="I30" i="3"/>
  <c r="I84" i="2"/>
  <c r="E67" i="2" s="1"/>
  <c r="S4" i="3"/>
  <c r="S12" i="3"/>
  <c r="S8" i="3"/>
  <c r="S13" i="3"/>
  <c r="S11" i="3"/>
  <c r="S9" i="3"/>
  <c r="S7" i="3"/>
  <c r="S5" i="3"/>
  <c r="I25" i="3"/>
  <c r="L25" i="3" s="1"/>
  <c r="I23" i="3"/>
  <c r="L23" i="3" s="1"/>
  <c r="I21" i="3"/>
  <c r="L21" i="3" s="1"/>
  <c r="I19" i="3"/>
  <c r="L19" i="3" s="1"/>
  <c r="I17" i="3"/>
  <c r="I37" i="3"/>
  <c r="L37" i="3" s="1"/>
  <c r="I35" i="3"/>
  <c r="L35" i="3" s="1"/>
  <c r="I33" i="3"/>
  <c r="L33" i="3" s="1"/>
  <c r="I31" i="3"/>
  <c r="L31" i="3" s="1"/>
  <c r="I29" i="3"/>
  <c r="Q14" i="3"/>
  <c r="S10" i="3"/>
  <c r="S6" i="3"/>
  <c r="I16" i="3"/>
  <c r="I24" i="3"/>
  <c r="L24" i="3" s="1"/>
  <c r="I22" i="3"/>
  <c r="L22" i="3" s="1"/>
  <c r="I20" i="3"/>
  <c r="L20" i="3" s="1"/>
  <c r="I28" i="3"/>
  <c r="I36" i="3"/>
  <c r="L36" i="3" s="1"/>
  <c r="I34" i="3"/>
  <c r="L34" i="3" s="1"/>
  <c r="I32" i="3"/>
  <c r="L32" i="3" s="1"/>
  <c r="I5" i="3"/>
  <c r="I7" i="3"/>
  <c r="L7" i="3" s="1"/>
  <c r="I9" i="3"/>
  <c r="L9" i="3" s="1"/>
  <c r="I11" i="3"/>
  <c r="L11" i="3" s="1"/>
  <c r="I13" i="3"/>
  <c r="L13" i="3" s="1"/>
  <c r="I6" i="3"/>
  <c r="I8" i="3"/>
  <c r="L8" i="3" s="1"/>
  <c r="I10" i="3"/>
  <c r="L10" i="3" s="1"/>
  <c r="J41" i="1"/>
  <c r="J37" i="1"/>
  <c r="J33" i="1"/>
  <c r="J31" i="1"/>
  <c r="J13" i="1"/>
  <c r="J11" i="1"/>
  <c r="J9" i="1"/>
  <c r="J7" i="1"/>
  <c r="J5" i="1"/>
  <c r="K12" i="3" l="1"/>
  <c r="M12" i="3" s="1"/>
  <c r="K33" i="3"/>
  <c r="K9" i="3"/>
  <c r="K8" i="3"/>
  <c r="K4" i="3"/>
  <c r="M4" i="3" s="1"/>
  <c r="M18" i="3"/>
  <c r="M8" i="3"/>
  <c r="I23" i="1" s="1"/>
  <c r="M13" i="3"/>
  <c r="M9" i="3"/>
  <c r="M22" i="3"/>
  <c r="M33" i="3"/>
  <c r="M37" i="3"/>
  <c r="K31" i="3"/>
  <c r="M31" i="3" s="1"/>
  <c r="K35" i="3"/>
  <c r="K19" i="3"/>
  <c r="M19" i="3" s="1"/>
  <c r="K23" i="3"/>
  <c r="M23" i="3" s="1"/>
  <c r="K7" i="3"/>
  <c r="G22" i="1" s="1"/>
  <c r="K11" i="3"/>
  <c r="G26" i="1" s="1"/>
  <c r="K34" i="3"/>
  <c r="M34" i="3" s="1"/>
  <c r="K20" i="3"/>
  <c r="K24" i="3"/>
  <c r="K10" i="3"/>
  <c r="M10" i="3"/>
  <c r="I25" i="1" s="1"/>
  <c r="M11" i="3"/>
  <c r="I26" i="1" s="1"/>
  <c r="M7" i="3"/>
  <c r="M20" i="3"/>
  <c r="M24" i="3"/>
  <c r="M35" i="3"/>
  <c r="K21" i="3"/>
  <c r="M21" i="3" s="1"/>
  <c r="K25" i="3"/>
  <c r="M25" i="3" s="1"/>
  <c r="G24" i="1"/>
  <c r="G28" i="1"/>
  <c r="K32" i="3"/>
  <c r="M32" i="3" s="1"/>
  <c r="K36" i="3"/>
  <c r="M36" i="3" s="1"/>
  <c r="G23" i="1"/>
  <c r="L30" i="3"/>
  <c r="K30" i="3"/>
  <c r="L6" i="3"/>
  <c r="K6" i="3"/>
  <c r="G21" i="1" s="1"/>
  <c r="L29" i="3"/>
  <c r="K29" i="3"/>
  <c r="L5" i="3"/>
  <c r="K5" i="3"/>
  <c r="L17" i="3"/>
  <c r="K17" i="3"/>
  <c r="L28" i="3"/>
  <c r="K28" i="3"/>
  <c r="L16" i="3"/>
  <c r="K16" i="3"/>
  <c r="G19" i="1" s="1"/>
  <c r="E62" i="2"/>
  <c r="S14" i="3"/>
  <c r="Q17" i="3" s="1"/>
  <c r="K14" i="1"/>
  <c r="Z2" i="6" s="1"/>
  <c r="I24" i="1" l="1"/>
  <c r="I28" i="1"/>
  <c r="I27" i="1"/>
  <c r="M5" i="3"/>
  <c r="M28" i="3"/>
  <c r="M29" i="3"/>
  <c r="M6" i="3"/>
  <c r="I21" i="1" s="1"/>
  <c r="M30" i="3"/>
  <c r="I22" i="1"/>
  <c r="G27" i="1"/>
  <c r="G25" i="1"/>
  <c r="G20" i="1"/>
  <c r="M17" i="3"/>
  <c r="M16" i="3"/>
  <c r="I19" i="1" s="1"/>
  <c r="S3" i="6"/>
  <c r="S8" i="6" s="1"/>
  <c r="K3" i="6"/>
  <c r="K8" i="6" s="1"/>
  <c r="F3" i="6"/>
  <c r="F8" i="6" s="1"/>
  <c r="W3" i="6"/>
  <c r="W8" i="6" s="1"/>
  <c r="O3" i="6"/>
  <c r="O8" i="6" s="1"/>
  <c r="H3" i="6"/>
  <c r="H8" i="6" s="1"/>
  <c r="D3" i="6"/>
  <c r="D8" i="6" s="1"/>
  <c r="X3" i="6"/>
  <c r="X8" i="6" s="1"/>
  <c r="T3" i="6"/>
  <c r="T8" i="6" s="1"/>
  <c r="P3" i="6"/>
  <c r="P8" i="6" s="1"/>
  <c r="L3" i="6"/>
  <c r="L8" i="6" s="1"/>
  <c r="E3" i="6"/>
  <c r="E8" i="6" s="1"/>
  <c r="I3" i="6"/>
  <c r="I8" i="6" s="1"/>
  <c r="Q3" i="6"/>
  <c r="Q8" i="6" s="1"/>
  <c r="AA9" i="6"/>
  <c r="V3" i="6"/>
  <c r="V8" i="6" s="1"/>
  <c r="R3" i="6"/>
  <c r="R8" i="6" s="1"/>
  <c r="N3" i="6"/>
  <c r="N8" i="6" s="1"/>
  <c r="J3" i="6"/>
  <c r="J8" i="6" s="1"/>
  <c r="G3" i="6"/>
  <c r="G8" i="6" s="1"/>
  <c r="M3" i="6"/>
  <c r="M8" i="6" s="1"/>
  <c r="U3" i="6"/>
  <c r="U8" i="6" s="1"/>
  <c r="E63" i="2"/>
  <c r="E64" i="2" s="1"/>
  <c r="E65" i="2" s="1"/>
  <c r="F62" i="2"/>
  <c r="F67" i="2"/>
  <c r="G29" i="1"/>
  <c r="I20" i="1" l="1"/>
  <c r="C15" i="3"/>
  <c r="I29" i="1" s="1"/>
  <c r="E66" i="2"/>
  <c r="F65" i="2"/>
  <c r="F63" i="2"/>
  <c r="C20" i="3" l="1"/>
  <c r="D21" i="3" s="1"/>
  <c r="D22" i="3" s="1"/>
  <c r="D23" i="3" s="1"/>
  <c r="D16" i="3"/>
  <c r="D17" i="3" s="1"/>
  <c r="D18" i="3" s="1"/>
  <c r="E39" i="1"/>
  <c r="E35" i="1"/>
  <c r="F64" i="2"/>
  <c r="F66" i="2"/>
  <c r="C26" i="3" l="1"/>
  <c r="K29" i="1" s="1"/>
  <c r="Z11" i="6" s="1"/>
  <c r="AA15" i="6" s="1"/>
  <c r="J35" i="1"/>
  <c r="J43" i="1" s="1"/>
  <c r="I12" i="6" l="1"/>
  <c r="I14" i="6" s="1"/>
  <c r="O12" i="6"/>
  <c r="O14" i="6" s="1"/>
  <c r="D12" i="6"/>
  <c r="D14" i="6" s="1"/>
  <c r="L12" i="6"/>
  <c r="L14" i="6" s="1"/>
  <c r="T12" i="6"/>
  <c r="T14" i="6" s="1"/>
  <c r="G12" i="6"/>
  <c r="G14" i="6" s="1"/>
  <c r="W12" i="6"/>
  <c r="W14" i="6" s="1"/>
  <c r="Q12" i="6"/>
  <c r="Q14" i="6" s="1"/>
  <c r="H12" i="6"/>
  <c r="H14" i="6" s="1"/>
  <c r="P12" i="6"/>
  <c r="P14" i="6" s="1"/>
  <c r="X12" i="6"/>
  <c r="X14" i="6" s="1"/>
  <c r="K12" i="6"/>
  <c r="K14" i="6" s="1"/>
  <c r="S12" i="6"/>
  <c r="S14" i="6" s="1"/>
  <c r="E12" i="6"/>
  <c r="E14" i="6" s="1"/>
  <c r="M12" i="6"/>
  <c r="M14" i="6" s="1"/>
  <c r="U12" i="6"/>
  <c r="U14" i="6" s="1"/>
  <c r="F12" i="6"/>
  <c r="F14" i="6" s="1"/>
  <c r="J12" i="6"/>
  <c r="J14" i="6" s="1"/>
  <c r="N12" i="6"/>
  <c r="N14" i="6" s="1"/>
  <c r="R12" i="6"/>
  <c r="R14" i="6" s="1"/>
  <c r="V12" i="6"/>
  <c r="V14" i="6" s="1"/>
  <c r="M1" i="1"/>
  <c r="Z23" i="6"/>
  <c r="Z29" i="6" s="1"/>
  <c r="K41" i="1"/>
  <c r="Z17" i="6" s="1"/>
  <c r="AA27" i="6" l="1"/>
  <c r="X24" i="6"/>
  <c r="X26" i="6" s="1"/>
  <c r="V24" i="6"/>
  <c r="V26" i="6" s="1"/>
  <c r="T24" i="6"/>
  <c r="T26" i="6" s="1"/>
  <c r="R24" i="6"/>
  <c r="R26" i="6" s="1"/>
  <c r="P24" i="6"/>
  <c r="P26" i="6" s="1"/>
  <c r="N24" i="6"/>
  <c r="N26" i="6" s="1"/>
  <c r="L24" i="6"/>
  <c r="L26" i="6" s="1"/>
  <c r="J24" i="6"/>
  <c r="J26" i="6" s="1"/>
  <c r="H24" i="6"/>
  <c r="H26" i="6" s="1"/>
  <c r="F24" i="6"/>
  <c r="F26" i="6" s="1"/>
  <c r="D24" i="6"/>
  <c r="D26" i="6" s="1"/>
  <c r="U24" i="6"/>
  <c r="U26" i="6" s="1"/>
  <c r="Q24" i="6"/>
  <c r="Q26" i="6" s="1"/>
  <c r="M24" i="6"/>
  <c r="M26" i="6" s="1"/>
  <c r="I24" i="6"/>
  <c r="I26" i="6" s="1"/>
  <c r="E24" i="6"/>
  <c r="E26" i="6" s="1"/>
  <c r="W24" i="6"/>
  <c r="W26" i="6" s="1"/>
  <c r="S24" i="6"/>
  <c r="S26" i="6" s="1"/>
  <c r="O24" i="6"/>
  <c r="O26" i="6" s="1"/>
  <c r="K24" i="6"/>
  <c r="K26" i="6" s="1"/>
  <c r="G24" i="6"/>
  <c r="G26" i="6" s="1"/>
  <c r="AA21" i="6"/>
  <c r="X18" i="6"/>
  <c r="X20" i="6" s="1"/>
  <c r="V18" i="6"/>
  <c r="V20" i="6" s="1"/>
  <c r="T18" i="6"/>
  <c r="T20" i="6" s="1"/>
  <c r="R18" i="6"/>
  <c r="R20" i="6" s="1"/>
  <c r="P18" i="6"/>
  <c r="P20" i="6" s="1"/>
  <c r="N18" i="6"/>
  <c r="N20" i="6" s="1"/>
  <c r="L18" i="6"/>
  <c r="L20" i="6" s="1"/>
  <c r="J18" i="6"/>
  <c r="J20" i="6" s="1"/>
  <c r="H18" i="6"/>
  <c r="H20" i="6" s="1"/>
  <c r="F18" i="6"/>
  <c r="F20" i="6" s="1"/>
  <c r="D18" i="6"/>
  <c r="D20" i="6" s="1"/>
  <c r="U18" i="6"/>
  <c r="U20" i="6" s="1"/>
  <c r="Q18" i="6"/>
  <c r="Q20" i="6" s="1"/>
  <c r="M18" i="6"/>
  <c r="M20" i="6" s="1"/>
  <c r="I18" i="6"/>
  <c r="I20" i="6" s="1"/>
  <c r="E18" i="6"/>
  <c r="E20" i="6" s="1"/>
  <c r="W18" i="6"/>
  <c r="W20" i="6" s="1"/>
  <c r="S18" i="6"/>
  <c r="S20" i="6" s="1"/>
  <c r="O18" i="6"/>
  <c r="O20" i="6" s="1"/>
  <c r="K18" i="6"/>
  <c r="K20" i="6" s="1"/>
  <c r="G18" i="6"/>
  <c r="G20"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Raf De Herdt</author>
  </authors>
  <commentList>
    <comment ref="H18" authorId="0" shapeId="0" xr:uid="{00000000-0006-0000-0100-000001000000}">
      <text>
        <r>
          <rPr>
            <b/>
            <sz val="9"/>
            <color indexed="81"/>
            <rFont val="Tahoma"/>
            <charset val="1"/>
          </rPr>
          <t>Raf De Herdt:</t>
        </r>
        <r>
          <rPr>
            <sz val="9"/>
            <color indexed="81"/>
            <rFont val="Tahoma"/>
            <charset val="1"/>
          </rPr>
          <t xml:space="preserve">
Indien niet gekend, deze cel leeg laten.</t>
        </r>
      </text>
    </comment>
    <comment ref="D35" authorId="0" shapeId="0" xr:uid="{00000000-0006-0000-0100-000002000000}">
      <text>
        <r>
          <rPr>
            <b/>
            <sz val="9"/>
            <color indexed="81"/>
            <rFont val="Tahoma"/>
            <family val="2"/>
          </rPr>
          <t>Raf De Herdt:</t>
        </r>
        <r>
          <rPr>
            <sz val="9"/>
            <color indexed="81"/>
            <rFont val="Tahoma"/>
            <family val="2"/>
          </rPr>
          <t xml:space="preserve">
indien niet gekend: 0</t>
        </r>
      </text>
    </comment>
    <comment ref="D39" authorId="0" shapeId="0" xr:uid="{00000000-0006-0000-0100-000003000000}">
      <text>
        <r>
          <rPr>
            <b/>
            <sz val="9"/>
            <color indexed="81"/>
            <rFont val="Tahoma"/>
            <family val="2"/>
          </rPr>
          <t>Raf De Herdt:</t>
        </r>
        <r>
          <rPr>
            <sz val="9"/>
            <color indexed="81"/>
            <rFont val="Tahoma"/>
            <family val="2"/>
          </rPr>
          <t xml:space="preserve">
Als niet gekend: 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Raf De Herdt</author>
  </authors>
  <commentList>
    <comment ref="C30" authorId="0" shapeId="0" xr:uid="{00000000-0006-0000-0300-000001000000}">
      <text>
        <r>
          <rPr>
            <b/>
            <sz val="9"/>
            <color indexed="81"/>
            <rFont val="Tahoma"/>
            <family val="2"/>
          </rPr>
          <t>Raf De Herdt:</t>
        </r>
        <r>
          <rPr>
            <sz val="9"/>
            <color indexed="81"/>
            <rFont val="Tahoma"/>
            <family val="2"/>
          </rPr>
          <t xml:space="preserve">
Showstopper</t>
        </r>
      </text>
    </comment>
    <comment ref="C70" authorId="0" shapeId="0" xr:uid="{00000000-0006-0000-0300-000002000000}">
      <text>
        <r>
          <rPr>
            <b/>
            <sz val="9"/>
            <color indexed="81"/>
            <rFont val="Tahoma"/>
            <family val="2"/>
          </rPr>
          <t>Raf De Herdt:</t>
        </r>
        <r>
          <rPr>
            <sz val="9"/>
            <color indexed="81"/>
            <rFont val="Tahoma"/>
            <family val="2"/>
          </rPr>
          <t xml:space="preserve">
showstopper</t>
        </r>
      </text>
    </comment>
    <comment ref="I83" authorId="0" shapeId="0" xr:uid="{00000000-0006-0000-0300-000003000000}">
      <text>
        <r>
          <rPr>
            <b/>
            <sz val="9"/>
            <color indexed="81"/>
            <rFont val="Tahoma"/>
            <family val="2"/>
          </rPr>
          <t>Raf De Herdt:</t>
        </r>
        <r>
          <rPr>
            <sz val="9"/>
            <color indexed="81"/>
            <rFont val="Tahoma"/>
            <family val="2"/>
          </rPr>
          <t xml:space="preserve">
Voorraang op vraag 12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Raf De Herdt</author>
  </authors>
  <commentList>
    <comment ref="B10" authorId="0" shapeId="0" xr:uid="{00000000-0006-0000-0400-000001000000}">
      <text>
        <r>
          <rPr>
            <b/>
            <sz val="9"/>
            <color indexed="81"/>
            <rFont val="Tahoma"/>
            <family val="2"/>
          </rPr>
          <t>Raf De Herdt:</t>
        </r>
        <r>
          <rPr>
            <sz val="9"/>
            <color indexed="81"/>
            <rFont val="Tahoma"/>
            <family val="2"/>
          </rPr>
          <t xml:space="preserve">
Voor koeling cijfers retail
</t>
        </r>
      </text>
    </comment>
    <comment ref="B13" authorId="0" shapeId="0" xr:uid="{00000000-0006-0000-0400-000002000000}">
      <text>
        <r>
          <rPr>
            <b/>
            <sz val="9"/>
            <color indexed="81"/>
            <rFont val="Tahoma"/>
            <family val="2"/>
          </rPr>
          <t>Raf De Herdt:</t>
        </r>
        <r>
          <rPr>
            <sz val="9"/>
            <color indexed="81"/>
            <rFont val="Tahoma"/>
            <family val="2"/>
          </rPr>
          <t xml:space="preserve">
Voor koeling cijfers retail</t>
        </r>
      </text>
    </comment>
  </commentList>
</comments>
</file>

<file path=xl/sharedStrings.xml><?xml version="1.0" encoding="utf-8"?>
<sst xmlns="http://schemas.openxmlformats.org/spreadsheetml/2006/main" count="285" uniqueCount="189">
  <si>
    <t xml:space="preserve">Vraag 1: </t>
  </si>
  <si>
    <t>Antwoord</t>
  </si>
  <si>
    <t>Vraag 2:</t>
  </si>
  <si>
    <t>Is er 1 partij die als trekker van het project wordt erkend</t>
  </si>
  <si>
    <t>ja</t>
  </si>
  <si>
    <t>nee</t>
  </si>
  <si>
    <t>Score</t>
  </si>
  <si>
    <t>Vraag 3:</t>
  </si>
  <si>
    <t>Vraag 4:</t>
  </si>
  <si>
    <t>Is de rioolbeheerder betrokken in uw project</t>
  </si>
  <si>
    <t>Geen</t>
  </si>
  <si>
    <t>Vraag 6:</t>
  </si>
  <si>
    <t>Vraag 5:</t>
  </si>
  <si>
    <t>Vraag 7:</t>
  </si>
  <si>
    <t>Aan te sluiten type gebouw(en)</t>
  </si>
  <si>
    <t>residentieel individueel</t>
  </si>
  <si>
    <t>residentieel collectief</t>
  </si>
  <si>
    <t>kantoor</t>
  </si>
  <si>
    <t>school</t>
  </si>
  <si>
    <t>ziekenhuis</t>
  </si>
  <si>
    <t>woonzorgcentrum</t>
  </si>
  <si>
    <t>retail</t>
  </si>
  <si>
    <t>hotel</t>
  </si>
  <si>
    <t>0 - 100 m</t>
  </si>
  <si>
    <t>+ 300 m</t>
  </si>
  <si>
    <t>Vraag 9:</t>
  </si>
  <si>
    <t>Vraag 10:</t>
  </si>
  <si>
    <t>Vraag 11:</t>
  </si>
  <si>
    <t>Is de stad / gemeente betrokken in uw project</t>
  </si>
  <si>
    <t>Diameter riolering</t>
  </si>
  <si>
    <t>Inschatting bereidheid Bouwheer/…</t>
  </si>
  <si>
    <t>Inschatting geschikheid energievrager</t>
  </si>
  <si>
    <t>Inschatting geschiktheid warmtebron</t>
  </si>
  <si>
    <t>Staat riolering</t>
  </si>
  <si>
    <t>bestaande riolering</t>
  </si>
  <si>
    <t>Nieuw, uitgerust met Riothermie</t>
  </si>
  <si>
    <t>Bestaand en niet grondig gerenoveerd</t>
  </si>
  <si>
    <t>energievraag [MWh]</t>
  </si>
  <si>
    <t>&lt; 200</t>
  </si>
  <si>
    <t>200-500</t>
  </si>
  <si>
    <t>&gt; 500</t>
  </si>
  <si>
    <t>&lt; 20</t>
  </si>
  <si>
    <t>20 - 50</t>
  </si>
  <si>
    <t>&gt; 50</t>
  </si>
  <si>
    <t>Zwembad</t>
  </si>
  <si>
    <t>Nieuw / recent gerenoveerd (niet uitgerust met Riothermie)</t>
  </si>
  <si>
    <t>Niet gekend</t>
  </si>
  <si>
    <t>&lt;DN300</t>
  </si>
  <si>
    <t>&gt;=DN300</t>
  </si>
  <si>
    <t>Residentieel collectief</t>
  </si>
  <si>
    <t>Kantoor</t>
  </si>
  <si>
    <t>School</t>
  </si>
  <si>
    <t>Ziekenhuis</t>
  </si>
  <si>
    <t>Retail</t>
  </si>
  <si>
    <t>Hotel</t>
  </si>
  <si>
    <t>Sporthal</t>
  </si>
  <si>
    <t>RV + QWW</t>
  </si>
  <si>
    <t>RV + SWW</t>
  </si>
  <si>
    <t>Weging</t>
  </si>
  <si>
    <t>Vraag 12:</t>
  </si>
  <si>
    <t>Vraag 13:</t>
  </si>
  <si>
    <t>Ongekend</t>
  </si>
  <si>
    <t>Totaalscore</t>
  </si>
  <si>
    <t>Duurzaamheid is absolute voorwaarde</t>
  </si>
  <si>
    <t>Duurzaamheid is wenselijk</t>
  </si>
  <si>
    <t>Duurzaamheid is niet belangrijk</t>
  </si>
  <si>
    <t>Residentieel individueel</t>
  </si>
  <si>
    <t>Woonzorgcentrum</t>
  </si>
  <si>
    <t>Ja</t>
  </si>
  <si>
    <t>Nee</t>
  </si>
  <si>
    <t>subscore</t>
  </si>
  <si>
    <t>Energievrager</t>
  </si>
  <si>
    <t>Projectteam</t>
  </si>
  <si>
    <t>Totaal project</t>
  </si>
  <si>
    <t>Totale grondoppervlakte site</t>
  </si>
  <si>
    <t>Gebouw</t>
  </si>
  <si>
    <t>Functie</t>
  </si>
  <si>
    <t>Aard</t>
  </si>
  <si>
    <t>bvo [m²] excl. Parking</t>
  </si>
  <si>
    <t>Koeling</t>
  </si>
  <si>
    <t>Gebouw 1</t>
  </si>
  <si>
    <t>Gebouw 2</t>
  </si>
  <si>
    <t>Gebouw 3</t>
  </si>
  <si>
    <t>Gebouw 4</t>
  </si>
  <si>
    <t>Gebouw 5</t>
  </si>
  <si>
    <t>Gebouw 6</t>
  </si>
  <si>
    <t>Gebouw 7</t>
  </si>
  <si>
    <t>Gebouw 8</t>
  </si>
  <si>
    <t>Gebouw 9</t>
  </si>
  <si>
    <t>Gebouw 10</t>
  </si>
  <si>
    <t>Opp</t>
  </si>
  <si>
    <t>score</t>
  </si>
  <si>
    <t>m²</t>
  </si>
  <si>
    <t>koeling</t>
  </si>
  <si>
    <t>Als meer dan 30% van de totale opp. Gekoeld -&gt; +5</t>
  </si>
  <si>
    <t>Totale score energievrager</t>
  </si>
  <si>
    <t>Score koeling</t>
  </si>
  <si>
    <t>wordt niet aangesloten</t>
  </si>
  <si>
    <t>100 - 300 m</t>
  </si>
  <si>
    <t>Score debiet</t>
  </si>
  <si>
    <t>&lt;10l/s</t>
  </si>
  <si>
    <t>IE</t>
  </si>
  <si>
    <t>Vraag 12</t>
  </si>
  <si>
    <t>l/s</t>
  </si>
  <si>
    <t>Evaluatie debiet</t>
  </si>
  <si>
    <t>Energiebron</t>
  </si>
  <si>
    <t>-</t>
  </si>
  <si>
    <t>10 - 20 l/s</t>
  </si>
  <si>
    <t>20-30 l/s</t>
  </si>
  <si>
    <t>30-40 l/s</t>
  </si>
  <si>
    <t>Wordt herrekend naar debiet (150*IE/24*3600)</t>
  </si>
  <si>
    <t>Inschatting bereidheid projectteam</t>
  </si>
  <si>
    <t>Staat de Projectontwikelaar/ Gebouwbeheerder open om riothermie nader te onderzoeken?</t>
  </si>
  <si>
    <t>Hoe belangrijk is duurzaamheid bij de leden van het projectteam</t>
  </si>
  <si>
    <t>kWh/m² BVO</t>
  </si>
  <si>
    <t>energiedichtheid [kWh/m² BVO]</t>
  </si>
  <si>
    <t>Gegarandeerd minimumdebiet riolering (indien gekend - eventueel op te vragen bij de rioolbeheerder)</t>
  </si>
  <si>
    <t>Aantal IE stroomopwaarts( indien gekend - eventueel op te vragen bij de rioolbeheerder)</t>
  </si>
  <si>
    <t>Nog aan te leggen of te renoveren</t>
  </si>
  <si>
    <t>Zijn de warmtevragers gelegen langs een gescheiden riolering DWA - HWA of wordt dit in de nabije toekomst voorzien? (zie geopunt kaart: …)</t>
  </si>
  <si>
    <t>Afwegingskader Riothermie</t>
  </si>
  <si>
    <t>Versie 1</t>
  </si>
  <si>
    <t>dd 24/08/2018</t>
  </si>
  <si>
    <t>Betrokken partijen</t>
  </si>
  <si>
    <t>Opdrachtgever:</t>
  </si>
  <si>
    <t>VMM</t>
  </si>
  <si>
    <t>Kelvin Solutions</t>
  </si>
  <si>
    <t>Ingenium nv</t>
  </si>
  <si>
    <t>Uitvoerders:</t>
  </si>
  <si>
    <t>Conventie</t>
  </si>
  <si>
    <t>In te vullen</t>
  </si>
  <si>
    <t>Disclaimer</t>
  </si>
  <si>
    <t xml:space="preserve">Dit afwegingskader geeft een eerste indicatie of de toepassing van Riothermie mogelijk is in een project. </t>
  </si>
  <si>
    <t>De effectieve haalbaarheid (technisch en financieel) dient door een gespecialiseerd studiebureau in detail bekeken te worden.</t>
  </si>
  <si>
    <t>Vraag 8:</t>
  </si>
  <si>
    <t>7a</t>
  </si>
  <si>
    <t>7b</t>
  </si>
  <si>
    <t>7c</t>
  </si>
  <si>
    <t>Vraag 13</t>
  </si>
  <si>
    <t>Bron</t>
  </si>
  <si>
    <t>Gebruik Afwegingskader</t>
  </si>
  <si>
    <t>Aan de hand van deze rekentool krijgt u een eerst inschatting of het zinvol is riothermie in uw project verder te onderzoeken.</t>
  </si>
  <si>
    <t>Hiervoor wordt een analyse van volgende parameters gemaakt:</t>
  </si>
  <si>
    <t>- De organisatie van uw project</t>
  </si>
  <si>
    <t>- Warmte en koudvraag op de site</t>
  </si>
  <si>
    <t>- Het potentieel van de riolering in de omgeving van de site</t>
  </si>
  <si>
    <t>Op basis van de ingvulde gegevens wordt vervolgens een indicatie gegeven van het potentieel van riothermie en/of aandachtspunten om de toepassing mogelijk te maken.</t>
  </si>
  <si>
    <t>Ook zijn een aantal "No Go's" toegevoegd waarbij riothermie niet toepasbaar is.</t>
  </si>
  <si>
    <t>De organisatie van uw project</t>
  </si>
  <si>
    <t>De slaagkansen van uw project verhogen indien er 1 trekker is (projectontwikkelaar of gebouwbeheerder) die een duurzame visie heeft voor het project.</t>
  </si>
  <si>
    <t>De betrokkenheid en bereidheid om mee te stappen in deze duurzame visie van enerzijds de stad / gemeente en anderzijds de rioolbeheerder is een belangrijke meerwaarde voor het slagen van het project.</t>
  </si>
  <si>
    <t>Warmte en koude vraag op de site</t>
  </si>
  <si>
    <t>Probeer zo gedetailleerd mogelijk alle gebouwen in te geven die op de site komen met die hieraan gekoppelde functie. Mogelijke functies zijn hotel, kantoor, residentieel, retail, school, sporthal, woonzorgcentrum, ziekenhuis en zwembad.</t>
  </si>
  <si>
    <t>Verder is het belangrijk of het om nieuwbouw, grondige renovatie of bestaande gebouwen zonder bouwkundige ingrepen gaat.</t>
  </si>
  <si>
    <t>Van elke van deze gebouwen wordt de bruto vloeroppervlakte ingegeven en is het belangrijk of het gekoeld wordt of niet.</t>
  </si>
  <si>
    <t>De slaagkansen van het project stijgen evenredig met de isolatiegraad en de aanwezigheid van koeling (verhoogd comfort).</t>
  </si>
  <si>
    <t>Het potentieel van de riolering in de omgeving van de site</t>
  </si>
  <si>
    <t>Het in kaart brengen van het potentieel van de riolering is de belangrijkste stap in het afwegingskader.</t>
  </si>
  <si>
    <t>- kennisbasis Riothermie</t>
  </si>
  <si>
    <t>De betrokkenheid van stad / gemeente en de rioolbeheerder helpt u bij de correcte inschatting van diameter, debiet, aangesloten aantal IE's,… .</t>
  </si>
  <si>
    <t>- Latent Tool (www.latent.be), opgemaakt in opdracht van het IWT. Samenwerking tussen Ingenium NV, Metis NV, HydroScan NV en Markey BVBA))</t>
  </si>
  <si>
    <t>Advies:</t>
  </si>
  <si>
    <t>75 - 100</t>
  </si>
  <si>
    <t>50 - 75</t>
  </si>
  <si>
    <t>0 -50</t>
  </si>
  <si>
    <t>Totaal</t>
  </si>
  <si>
    <t>&gt;40 l/s</t>
  </si>
  <si>
    <t>Weinig zinvol voor verder haalbaarheidsonderzoek, tenzij belangrijke aandachtspunten aangepast worden.</t>
  </si>
  <si>
    <t>Zeer geschikt voor verder haalbaarheidsonderzoek.</t>
  </si>
  <si>
    <t>Niet zinvol voor verder haalbaarheidsonderzoek.</t>
  </si>
  <si>
    <t>Verder onderzoek naar beschikbaar debiet, geschiktheid riolering,… is vereist.</t>
  </si>
  <si>
    <t>Bestaand en grondig gerenoveerd of geïsoleerd</t>
  </si>
  <si>
    <t>Nee of niet gekend</t>
  </si>
  <si>
    <t>Afstand riolering ten opzichte van de aan te sluiten stookplaats</t>
  </si>
  <si>
    <t>Vraag 10</t>
  </si>
  <si>
    <t>Nieuwbouw (nog te realiseren)</t>
  </si>
  <si>
    <t>Recent gebouwd</t>
  </si>
  <si>
    <t>Contact VMM</t>
  </si>
  <si>
    <t>Koen Kempenaers</t>
  </si>
  <si>
    <t>k.kempenaers@vmm.be</t>
  </si>
  <si>
    <t>Verder haalbaarheidsonderzoek niet wenslijk mits aanpassing van de duurzaamheidsvisie, teamstructuur of contacteer gemeente/stad/riooluitbater.</t>
  </si>
  <si>
    <t>Verder haalbaarheidsonderzoek niet wenslijk mits aanpassing van het ontwerp van de site / gebouwen, clustering van de gebouwen, verhoging van de isolatiegraad,… .</t>
  </si>
  <si>
    <t>Inschatting verbruik op basis van kengetallen</t>
  </si>
  <si>
    <t>Eigen inschatting verbruik</t>
  </si>
  <si>
    <t>Inschatting energieverbruik warmte</t>
  </si>
  <si>
    <t>Zeer geschikt voor verder haalbaarheidsonderzoek, gelieve contact op te nemen met Koen Kempenaers (VMM) voor verdere ondersteuning</t>
  </si>
  <si>
    <t>Eigen inschatting</t>
  </si>
  <si>
    <t>Energievraag</t>
  </si>
  <si>
    <t>Energievraag aangesloten op Riothermie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</si>
</sst>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quot; m²&quot;"/>
    <numFmt numFmtId="165" formatCode="0&quot; l/s&quot;"/>
    <numFmt numFmtId="166" formatCode="0&quot; IE&quot;"/>
    <numFmt numFmtId="167" formatCode="0&quot; /25&quot;"/>
    <numFmt numFmtId="168" formatCode="0&quot; /30&quot;"/>
    <numFmt numFmtId="169" formatCode="0&quot; /45&quot;"/>
    <numFmt numFmtId="170" formatCode=";;"/>
    <numFmt numFmtId="171" formatCode="0&quot; MWh&quot;"/>
  </numFmts>
  <fonts count="20" x14ac:knownFonts="1">
    <font>
      <sz val="11"/>
      <color theme="1"/>
      <name val="Calibri"/>
      <family val="2"/>
      <scheme val="minor"/>
    </font>
    <font>
      <b/>
      <sz val="11"/>
      <color theme="1"/>
      <name val="Calibri"/>
      <family val="2"/>
      <scheme val="minor"/>
    </font>
    <font>
      <i/>
      <sz val="11"/>
      <color theme="1"/>
      <name val="Calibri"/>
      <family val="2"/>
      <scheme val="minor"/>
    </font>
    <font>
      <b/>
      <u/>
      <sz val="11"/>
      <color theme="1"/>
      <name val="Calibri"/>
      <family val="2"/>
      <scheme val="minor"/>
    </font>
    <font>
      <sz val="9"/>
      <color indexed="81"/>
      <name val="Tahoma"/>
      <family val="2"/>
    </font>
    <font>
      <b/>
      <sz val="9"/>
      <color indexed="81"/>
      <name val="Tahoma"/>
      <family val="2"/>
    </font>
    <font>
      <sz val="11"/>
      <name val="Calibri"/>
      <family val="2"/>
      <scheme val="minor"/>
    </font>
    <font>
      <b/>
      <sz val="11"/>
      <name val="Calibri"/>
      <family val="2"/>
      <scheme val="minor"/>
    </font>
    <font>
      <sz val="11"/>
      <color rgb="FF00B0F0"/>
      <name val="Calibri"/>
      <family val="2"/>
      <scheme val="minor"/>
    </font>
    <font>
      <sz val="11"/>
      <color rgb="FFFF0000"/>
      <name val="Calibri"/>
      <family val="2"/>
      <scheme val="minor"/>
    </font>
    <font>
      <sz val="11"/>
      <color theme="0"/>
      <name val="Calibri"/>
      <family val="2"/>
      <scheme val="minor"/>
    </font>
    <font>
      <sz val="9"/>
      <color theme="1"/>
      <name val="Wingdings 3"/>
      <family val="1"/>
      <charset val="2"/>
    </font>
    <font>
      <sz val="11"/>
      <color rgb="FFFFC000"/>
      <name val="Calibri"/>
      <family val="2"/>
      <scheme val="minor"/>
    </font>
    <font>
      <b/>
      <sz val="20"/>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u/>
      <sz val="11"/>
      <color theme="10"/>
      <name val="Calibri"/>
      <family val="2"/>
      <scheme val="minor"/>
    </font>
    <font>
      <sz val="9"/>
      <color indexed="81"/>
      <name val="Tahoma"/>
      <charset val="1"/>
    </font>
    <font>
      <b/>
      <sz val="9"/>
      <color indexed="81"/>
      <name val="Tahoma"/>
      <charset val="1"/>
    </font>
  </fonts>
  <fills count="10">
    <fill>
      <patternFill patternType="none"/>
    </fill>
    <fill>
      <patternFill patternType="gray125"/>
    </fill>
    <fill>
      <patternFill patternType="solid">
        <fgColor theme="5" tint="0.59999389629810485"/>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rgb="FFFF0000"/>
        <bgColor indexed="64"/>
      </patternFill>
    </fill>
    <fill>
      <patternFill patternType="solid">
        <fgColor theme="0"/>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rgb="FF92D050"/>
        <bgColor indexed="64"/>
      </patternFill>
    </fill>
  </fills>
  <borders count="9">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2">
    <xf numFmtId="0" fontId="0" fillId="0" borderId="0"/>
    <xf numFmtId="0" fontId="17" fillId="0" borderId="0" applyNumberFormat="0" applyFill="0" applyBorder="0" applyAlignment="0" applyProtection="0"/>
  </cellStyleXfs>
  <cellXfs count="95">
    <xf numFmtId="0" fontId="0" fillId="0" borderId="0" xfId="0"/>
    <xf numFmtId="0" fontId="2" fillId="0" borderId="0" xfId="0" applyFont="1"/>
    <xf numFmtId="0" fontId="3" fillId="0" borderId="0" xfId="0" applyFont="1"/>
    <xf numFmtId="0" fontId="1" fillId="0" borderId="0" xfId="0" applyFont="1"/>
    <xf numFmtId="0" fontId="6" fillId="0" borderId="0" xfId="0" applyFont="1" applyBorder="1" applyAlignment="1">
      <alignment horizontal="left"/>
    </xf>
    <xf numFmtId="0" fontId="3" fillId="0" borderId="0" xfId="0" applyFont="1" applyAlignment="1">
      <alignment horizontal="right"/>
    </xf>
    <xf numFmtId="0" fontId="6" fillId="0" borderId="0" xfId="0" applyFont="1" applyFill="1" applyBorder="1" applyAlignment="1">
      <alignment horizontal="left"/>
    </xf>
    <xf numFmtId="0" fontId="0" fillId="0" borderId="0" xfId="0" quotePrefix="1"/>
    <xf numFmtId="0" fontId="6" fillId="0" borderId="0" xfId="0" quotePrefix="1" applyFont="1" applyFill="1" applyBorder="1" applyAlignment="1">
      <alignment horizontal="left"/>
    </xf>
    <xf numFmtId="0" fontId="7" fillId="0" borderId="0" xfId="0" applyFont="1" applyFill="1" applyBorder="1" applyAlignment="1">
      <alignment horizontal="left"/>
    </xf>
    <xf numFmtId="0" fontId="8" fillId="0" borderId="0" xfId="0" applyFont="1"/>
    <xf numFmtId="0" fontId="8" fillId="0" borderId="0" xfId="0" applyFont="1" applyAlignment="1">
      <alignment wrapText="1"/>
    </xf>
    <xf numFmtId="0" fontId="6" fillId="5" borderId="0" xfId="0" applyFont="1" applyFill="1" applyBorder="1" applyAlignment="1">
      <alignment horizontal="left"/>
    </xf>
    <xf numFmtId="0" fontId="6" fillId="0" borderId="0" xfId="0" applyFont="1" applyBorder="1" applyAlignment="1">
      <alignment horizontal="center"/>
    </xf>
    <xf numFmtId="0" fontId="0" fillId="0" borderId="0" xfId="0" applyFont="1"/>
    <xf numFmtId="0" fontId="0" fillId="3" borderId="0" xfId="0" applyFill="1"/>
    <xf numFmtId="10" fontId="0" fillId="0" borderId="0" xfId="0" applyNumberFormat="1"/>
    <xf numFmtId="0" fontId="0" fillId="6" borderId="0" xfId="0" applyFill="1"/>
    <xf numFmtId="0" fontId="10" fillId="6" borderId="0" xfId="0" applyFont="1" applyFill="1"/>
    <xf numFmtId="0" fontId="2" fillId="6" borderId="0" xfId="0" applyFont="1" applyFill="1"/>
    <xf numFmtId="0" fontId="3" fillId="6" borderId="0" xfId="0" applyFont="1" applyFill="1"/>
    <xf numFmtId="0" fontId="1" fillId="6" borderId="0" xfId="0" applyFont="1" applyFill="1"/>
    <xf numFmtId="167" fontId="0" fillId="6" borderId="0" xfId="0" applyNumberFormat="1" applyFill="1"/>
    <xf numFmtId="0" fontId="8" fillId="6" borderId="0" xfId="0" applyFont="1" applyFill="1" applyAlignment="1">
      <alignment wrapText="1"/>
    </xf>
    <xf numFmtId="0" fontId="0" fillId="6" borderId="0" xfId="0" applyFont="1" applyFill="1"/>
    <xf numFmtId="165" fontId="0" fillId="6" borderId="0" xfId="0" applyNumberFormat="1" applyFill="1"/>
    <xf numFmtId="166" fontId="0" fillId="6" borderId="0" xfId="0" applyNumberFormat="1" applyFill="1"/>
    <xf numFmtId="164" fontId="0" fillId="6" borderId="0" xfId="0" applyNumberFormat="1" applyFill="1"/>
    <xf numFmtId="0" fontId="9" fillId="6" borderId="0" xfId="0" applyFont="1" applyFill="1"/>
    <xf numFmtId="0" fontId="0" fillId="8" borderId="0" xfId="0" applyFill="1"/>
    <xf numFmtId="171" fontId="0" fillId="8" borderId="0" xfId="0" applyNumberFormat="1" applyFill="1"/>
    <xf numFmtId="0" fontId="6" fillId="8" borderId="0" xfId="0" applyFont="1" applyFill="1" applyBorder="1" applyAlignment="1">
      <alignment horizontal="left"/>
    </xf>
    <xf numFmtId="171" fontId="6" fillId="8" borderId="0" xfId="0" applyNumberFormat="1" applyFont="1" applyFill="1" applyBorder="1" applyAlignment="1">
      <alignment horizontal="left"/>
    </xf>
    <xf numFmtId="166" fontId="9" fillId="6" borderId="0" xfId="0" applyNumberFormat="1" applyFont="1" applyFill="1"/>
    <xf numFmtId="165" fontId="0" fillId="0" borderId="0" xfId="0" applyNumberFormat="1"/>
    <xf numFmtId="0" fontId="0" fillId="6" borderId="0" xfId="0" quotePrefix="1" applyFill="1"/>
    <xf numFmtId="0" fontId="1" fillId="6" borderId="0" xfId="0" applyFont="1" applyFill="1" applyAlignment="1">
      <alignment wrapText="1"/>
    </xf>
    <xf numFmtId="0" fontId="2" fillId="6" borderId="0" xfId="0" applyFont="1" applyFill="1" applyAlignment="1">
      <alignment wrapText="1"/>
    </xf>
    <xf numFmtId="0" fontId="0" fillId="6" borderId="0" xfId="0" applyFill="1" applyAlignment="1">
      <alignment wrapText="1"/>
    </xf>
    <xf numFmtId="0" fontId="7" fillId="6" borderId="0" xfId="0" applyFont="1" applyFill="1" applyBorder="1" applyAlignment="1">
      <alignment horizontal="left" wrapText="1"/>
    </xf>
    <xf numFmtId="0" fontId="0" fillId="9" borderId="0" xfId="0" applyFill="1"/>
    <xf numFmtId="0" fontId="0" fillId="6" borderId="0" xfId="0" applyFill="1" applyAlignment="1">
      <alignment horizontal="left"/>
    </xf>
    <xf numFmtId="0" fontId="13" fillId="6" borderId="0" xfId="0" applyFont="1" applyFill="1"/>
    <xf numFmtId="0" fontId="14" fillId="6" borderId="0" xfId="0" applyFont="1" applyFill="1"/>
    <xf numFmtId="0" fontId="6" fillId="6" borderId="0" xfId="0" applyFont="1" applyFill="1" applyBorder="1" applyAlignment="1">
      <alignment horizontal="left"/>
    </xf>
    <xf numFmtId="0" fontId="0" fillId="0" borderId="0" xfId="0" applyFill="1"/>
    <xf numFmtId="0" fontId="15" fillId="6" borderId="0" xfId="0" applyFont="1" applyFill="1"/>
    <xf numFmtId="0" fontId="16" fillId="6" borderId="0" xfId="0" applyFont="1" applyFill="1"/>
    <xf numFmtId="167" fontId="10" fillId="6" borderId="0" xfId="0" applyNumberFormat="1" applyFont="1" applyFill="1"/>
    <xf numFmtId="168" fontId="10" fillId="6" borderId="0" xfId="0" applyNumberFormat="1" applyFont="1" applyFill="1"/>
    <xf numFmtId="0" fontId="10" fillId="6" borderId="0" xfId="0" quotePrefix="1" applyFont="1" applyFill="1"/>
    <xf numFmtId="169" fontId="10" fillId="6" borderId="0" xfId="0" applyNumberFormat="1" applyFont="1" applyFill="1"/>
    <xf numFmtId="0" fontId="0" fillId="3" borderId="0" xfId="0" applyFill="1" applyAlignment="1" applyProtection="1">
      <alignment horizontal="center"/>
      <protection locked="0"/>
    </xf>
    <xf numFmtId="164" fontId="0" fillId="3" borderId="0" xfId="0" applyNumberFormat="1" applyFill="1" applyAlignment="1" applyProtection="1">
      <alignment horizontal="center"/>
      <protection locked="0"/>
    </xf>
    <xf numFmtId="0" fontId="0" fillId="3" borderId="0" xfId="0" applyFont="1" applyFill="1" applyAlignment="1" applyProtection="1">
      <alignment horizontal="center" wrapText="1"/>
      <protection locked="0"/>
    </xf>
    <xf numFmtId="165" fontId="0" fillId="3" borderId="0" xfId="0" applyNumberFormat="1" applyFill="1" applyAlignment="1" applyProtection="1">
      <alignment horizontal="center"/>
      <protection locked="0"/>
    </xf>
    <xf numFmtId="166" fontId="0" fillId="3" borderId="0" xfId="0" applyNumberFormat="1" applyFill="1" applyAlignment="1" applyProtection="1">
      <alignment horizontal="center"/>
      <protection locked="0"/>
    </xf>
    <xf numFmtId="0" fontId="17" fillId="6" borderId="0" xfId="1" applyFill="1"/>
    <xf numFmtId="0" fontId="10" fillId="6" borderId="0" xfId="0" applyFont="1" applyFill="1" applyProtection="1"/>
    <xf numFmtId="0" fontId="0" fillId="6" borderId="0" xfId="0" applyFill="1" applyAlignment="1" applyProtection="1">
      <alignment horizontal="left"/>
    </xf>
    <xf numFmtId="0" fontId="0" fillId="6" borderId="0" xfId="0" applyFill="1" applyProtection="1"/>
    <xf numFmtId="10" fontId="10" fillId="6" borderId="0" xfId="0" applyNumberFormat="1" applyFont="1" applyFill="1" applyProtection="1"/>
    <xf numFmtId="9" fontId="10" fillId="6" borderId="0" xfId="0" applyNumberFormat="1" applyFont="1" applyFill="1" applyProtection="1"/>
    <xf numFmtId="0" fontId="6" fillId="6" borderId="0" xfId="0" applyFont="1" applyFill="1" applyProtection="1"/>
    <xf numFmtId="0" fontId="10" fillId="6" borderId="1" xfId="0" applyFont="1" applyFill="1" applyBorder="1" applyProtection="1"/>
    <xf numFmtId="0" fontId="10" fillId="6" borderId="2" xfId="0" applyFont="1" applyFill="1" applyBorder="1" applyProtection="1"/>
    <xf numFmtId="0" fontId="6" fillId="6" borderId="3" xfId="0" applyFont="1" applyFill="1" applyBorder="1" applyProtection="1"/>
    <xf numFmtId="0" fontId="0" fillId="6" borderId="4" xfId="0" applyFill="1" applyBorder="1" applyProtection="1"/>
    <xf numFmtId="0" fontId="0" fillId="6" borderId="0" xfId="0" applyFill="1" applyBorder="1" applyProtection="1"/>
    <xf numFmtId="0" fontId="0" fillId="6" borderId="5" xfId="0" applyFill="1" applyBorder="1" applyProtection="1"/>
    <xf numFmtId="0" fontId="11" fillId="6" borderId="0" xfId="0" applyFont="1" applyFill="1" applyBorder="1" applyAlignment="1" applyProtection="1">
      <alignment horizontal="center"/>
    </xf>
    <xf numFmtId="170" fontId="10" fillId="6" borderId="0" xfId="0" applyNumberFormat="1" applyFont="1" applyFill="1" applyBorder="1" applyProtection="1"/>
    <xf numFmtId="10" fontId="10" fillId="6" borderId="0" xfId="0" applyNumberFormat="1" applyFont="1" applyFill="1" applyBorder="1" applyProtection="1"/>
    <xf numFmtId="0" fontId="10" fillId="6" borderId="4" xfId="0" applyFont="1" applyFill="1" applyBorder="1" applyProtection="1"/>
    <xf numFmtId="0" fontId="10" fillId="6" borderId="0" xfId="0" applyFont="1" applyFill="1" applyBorder="1" applyProtection="1"/>
    <xf numFmtId="9" fontId="10" fillId="6" borderId="0" xfId="0" applyNumberFormat="1" applyFont="1" applyFill="1" applyBorder="1" applyProtection="1"/>
    <xf numFmtId="0" fontId="10" fillId="6" borderId="5" xfId="0" applyFont="1" applyFill="1" applyBorder="1" applyProtection="1"/>
    <xf numFmtId="0" fontId="0" fillId="6" borderId="6" xfId="0" applyFill="1" applyBorder="1" applyProtection="1"/>
    <xf numFmtId="0" fontId="0" fillId="6" borderId="7" xfId="0" applyFill="1" applyBorder="1" applyProtection="1"/>
    <xf numFmtId="0" fontId="0" fillId="6" borderId="8" xfId="0" applyFill="1" applyBorder="1" applyProtection="1"/>
    <xf numFmtId="0" fontId="0" fillId="0" borderId="0" xfId="0" applyProtection="1"/>
    <xf numFmtId="0" fontId="6" fillId="6" borderId="5" xfId="0" applyFont="1" applyFill="1" applyBorder="1" applyProtection="1"/>
    <xf numFmtId="0" fontId="2" fillId="6" borderId="0" xfId="0" applyFont="1" applyFill="1" applyAlignment="1">
      <alignment horizontal="center" wrapText="1"/>
    </xf>
    <xf numFmtId="171" fontId="0" fillId="3" borderId="0" xfId="0" applyNumberFormat="1" applyFill="1" applyProtection="1">
      <protection locked="0"/>
    </xf>
    <xf numFmtId="0" fontId="0" fillId="4" borderId="0" xfId="0" applyFill="1" applyAlignment="1">
      <alignment horizontal="center" vertical="center" textRotation="90" wrapText="1"/>
    </xf>
    <xf numFmtId="0" fontId="0" fillId="2" borderId="0" xfId="0" applyFill="1" applyAlignment="1">
      <alignment horizontal="center" vertical="center" textRotation="90" wrapText="1"/>
    </xf>
    <xf numFmtId="0" fontId="0" fillId="6" borderId="0" xfId="0" applyFill="1" applyAlignment="1">
      <alignment horizontal="left"/>
    </xf>
    <xf numFmtId="0" fontId="0" fillId="7" borderId="0" xfId="0" applyFill="1" applyAlignment="1">
      <alignment horizontal="center" vertical="center" textRotation="90" wrapText="1"/>
    </xf>
    <xf numFmtId="0" fontId="0" fillId="6" borderId="0" xfId="0" applyFill="1" applyAlignment="1" applyProtection="1">
      <alignment horizontal="left"/>
    </xf>
    <xf numFmtId="9" fontId="9" fillId="6" borderId="0" xfId="0" applyNumberFormat="1" applyFont="1" applyFill="1" applyBorder="1" applyAlignment="1" applyProtection="1">
      <alignment horizontal="center"/>
    </xf>
    <xf numFmtId="9" fontId="12" fillId="6" borderId="0" xfId="0" applyNumberFormat="1" applyFont="1" applyFill="1" applyBorder="1" applyAlignment="1" applyProtection="1">
      <alignment horizontal="center"/>
    </xf>
    <xf numFmtId="9" fontId="0" fillId="6" borderId="0" xfId="0" applyNumberFormat="1" applyFill="1" applyBorder="1" applyAlignment="1" applyProtection="1">
      <alignment horizontal="center"/>
    </xf>
    <xf numFmtId="0" fontId="0" fillId="2" borderId="0" xfId="0" applyFill="1" applyAlignment="1">
      <alignment horizontal="center" vertical="center" textRotation="90"/>
    </xf>
    <xf numFmtId="0" fontId="0" fillId="4" borderId="0" xfId="0" applyFill="1" applyAlignment="1">
      <alignment horizontal="center" vertical="center" textRotation="90"/>
    </xf>
    <xf numFmtId="0" fontId="0" fillId="7" borderId="0" xfId="0" applyFill="1" applyAlignment="1">
      <alignment horizontal="center" vertical="center" textRotation="90"/>
    </xf>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459442</xdr:colOff>
      <xdr:row>8</xdr:row>
      <xdr:rowOff>100853</xdr:rowOff>
    </xdr:from>
    <xdr:to>
      <xdr:col>9</xdr:col>
      <xdr:colOff>526677</xdr:colOff>
      <xdr:row>11</xdr:row>
      <xdr:rowOff>89648</xdr:rowOff>
    </xdr:to>
    <xdr:pic>
      <xdr:nvPicPr>
        <xdr:cNvPr id="2" name="Afbeelding 1">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a:srcRect r="58662" b="-2243"/>
        <a:stretch/>
      </xdr:blipFill>
      <xdr:spPr>
        <a:xfrm>
          <a:off x="4078942" y="1770529"/>
          <a:ext cx="2487706" cy="560295"/>
        </a:xfrm>
        <a:prstGeom prst="rect">
          <a:avLst/>
        </a:prstGeom>
      </xdr:spPr>
    </xdr:pic>
    <xdr:clientData/>
  </xdr:twoCellAnchor>
  <xdr:twoCellAnchor editAs="oneCell">
    <xdr:from>
      <xdr:col>10</xdr:col>
      <xdr:colOff>123264</xdr:colOff>
      <xdr:row>9</xdr:row>
      <xdr:rowOff>22412</xdr:rowOff>
    </xdr:from>
    <xdr:to>
      <xdr:col>13</xdr:col>
      <xdr:colOff>308475</xdr:colOff>
      <xdr:row>10</xdr:row>
      <xdr:rowOff>179294</xdr:rowOff>
    </xdr:to>
    <xdr:pic>
      <xdr:nvPicPr>
        <xdr:cNvPr id="3" name="Afbeelding 2">
          <a:extLst>
            <a:ext uri="{FF2B5EF4-FFF2-40B4-BE49-F238E27FC236}">
              <a16:creationId xmlns:a16="http://schemas.microsoft.com/office/drawing/2014/main" id="{832D96F1-7584-45A2-A8E3-BEE64425B06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68352" y="1882588"/>
          <a:ext cx="2000564" cy="3473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904876</xdr:colOff>
      <xdr:row>0</xdr:row>
      <xdr:rowOff>38100</xdr:rowOff>
    </xdr:from>
    <xdr:to>
      <xdr:col>2</xdr:col>
      <xdr:colOff>3350560</xdr:colOff>
      <xdr:row>3</xdr:row>
      <xdr:rowOff>14605</xdr:rowOff>
    </xdr:to>
    <xdr:pic>
      <xdr:nvPicPr>
        <xdr:cNvPr id="3" name="Afbeelding 2">
          <a:extLst>
            <a:ext uri="{FF2B5EF4-FFF2-40B4-BE49-F238E27FC236}">
              <a16:creationId xmlns:a16="http://schemas.microsoft.com/office/drawing/2014/main" id="{00000000-0008-0000-0100-000003000000}"/>
            </a:ext>
          </a:extLst>
        </xdr:cNvPr>
        <xdr:cNvPicPr/>
      </xdr:nvPicPr>
      <xdr:blipFill rotWithShape="1">
        <a:blip xmlns:r="http://schemas.openxmlformats.org/officeDocument/2006/relationships" r:embed="rId1"/>
        <a:srcRect r="59360"/>
        <a:stretch/>
      </xdr:blipFill>
      <xdr:spPr>
        <a:xfrm>
          <a:off x="2238376" y="38100"/>
          <a:ext cx="2445684" cy="548005"/>
        </a:xfrm>
        <a:prstGeom prst="rect">
          <a:avLst/>
        </a:prstGeom>
      </xdr:spPr>
    </xdr:pic>
    <xdr:clientData/>
  </xdr:twoCellAnchor>
  <xdr:twoCellAnchor editAs="oneCell">
    <xdr:from>
      <xdr:col>2</xdr:col>
      <xdr:colOff>3672432</xdr:colOff>
      <xdr:row>0</xdr:row>
      <xdr:rowOff>134472</xdr:rowOff>
    </xdr:from>
    <xdr:to>
      <xdr:col>2</xdr:col>
      <xdr:colOff>5672996</xdr:colOff>
      <xdr:row>2</xdr:row>
      <xdr:rowOff>100854</xdr:rowOff>
    </xdr:to>
    <xdr:pic>
      <xdr:nvPicPr>
        <xdr:cNvPr id="5" name="Afbeelding 4">
          <a:extLst>
            <a:ext uri="{FF2B5EF4-FFF2-40B4-BE49-F238E27FC236}">
              <a16:creationId xmlns:a16="http://schemas.microsoft.com/office/drawing/2014/main" id="{C679ABD1-FA75-47EF-83F1-7F01C347946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05932" y="134472"/>
          <a:ext cx="2000564" cy="3473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114301</xdr:colOff>
      <xdr:row>2</xdr:row>
      <xdr:rowOff>66675</xdr:rowOff>
    </xdr:from>
    <xdr:to>
      <xdr:col>25</xdr:col>
      <xdr:colOff>476251</xdr:colOff>
      <xdr:row>5</xdr:row>
      <xdr:rowOff>33655</xdr:rowOff>
    </xdr:to>
    <xdr:pic>
      <xdr:nvPicPr>
        <xdr:cNvPr id="2" name="Afbeelding 1">
          <a:extLst>
            <a:ext uri="{FF2B5EF4-FFF2-40B4-BE49-F238E27FC236}">
              <a16:creationId xmlns:a16="http://schemas.microsoft.com/office/drawing/2014/main" id="{00000000-0008-0000-0200-000002000000}"/>
            </a:ext>
          </a:extLst>
        </xdr:cNvPr>
        <xdr:cNvPicPr/>
      </xdr:nvPicPr>
      <xdr:blipFill rotWithShape="1">
        <a:blip xmlns:r="http://schemas.openxmlformats.org/officeDocument/2006/relationships" r:embed="rId1"/>
        <a:srcRect r="56949"/>
        <a:stretch/>
      </xdr:blipFill>
      <xdr:spPr>
        <a:xfrm>
          <a:off x="3724276" y="457200"/>
          <a:ext cx="2590800" cy="548005"/>
        </a:xfrm>
        <a:prstGeom prst="rect">
          <a:avLst/>
        </a:prstGeom>
      </xdr:spPr>
    </xdr:pic>
    <xdr:clientData/>
  </xdr:twoCellAnchor>
  <xdr:twoCellAnchor editAs="oneCell">
    <xdr:from>
      <xdr:col>25</xdr:col>
      <xdr:colOff>466726</xdr:colOff>
      <xdr:row>2</xdr:row>
      <xdr:rowOff>180975</xdr:rowOff>
    </xdr:from>
    <xdr:to>
      <xdr:col>26</xdr:col>
      <xdr:colOff>1962465</xdr:colOff>
      <xdr:row>4</xdr:row>
      <xdr:rowOff>137832</xdr:rowOff>
    </xdr:to>
    <xdr:pic>
      <xdr:nvPicPr>
        <xdr:cNvPr id="3" name="Afbeelding 2">
          <a:extLst>
            <a:ext uri="{FF2B5EF4-FFF2-40B4-BE49-F238E27FC236}">
              <a16:creationId xmlns:a16="http://schemas.microsoft.com/office/drawing/2014/main" id="{D58F27E8-F707-4D31-ABE6-5EC400A1071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05551" y="571500"/>
          <a:ext cx="2000564" cy="347382"/>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k.kempenaers@vmm.be" TargetMode="External"/><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1191"/>
  <sheetViews>
    <sheetView tabSelected="1" zoomScale="85" zoomScaleNormal="85" workbookViewId="0">
      <selection activeCell="E29" sqref="E29"/>
    </sheetView>
  </sheetViews>
  <sheetFormatPr defaultRowHeight="15" x14ac:dyDescent="0.25"/>
  <cols>
    <col min="2" max="2" width="18" customWidth="1"/>
  </cols>
  <sheetData>
    <row r="1" spans="2:4" s="17" customFormat="1" x14ac:dyDescent="0.25"/>
    <row r="2" spans="2:4" s="17" customFormat="1" ht="26.25" x14ac:dyDescent="0.4">
      <c r="B2" s="42" t="s">
        <v>120</v>
      </c>
      <c r="C2" s="42"/>
      <c r="D2" s="42"/>
    </row>
    <row r="3" spans="2:4" s="17" customFormat="1" x14ac:dyDescent="0.25"/>
    <row r="4" spans="2:4" s="17" customFormat="1" x14ac:dyDescent="0.25">
      <c r="B4" s="17" t="s">
        <v>121</v>
      </c>
    </row>
    <row r="5" spans="2:4" s="17" customFormat="1" x14ac:dyDescent="0.25">
      <c r="B5" s="17" t="s">
        <v>122</v>
      </c>
    </row>
    <row r="6" spans="2:4" s="17" customFormat="1" x14ac:dyDescent="0.25"/>
    <row r="7" spans="2:4" s="40" customFormat="1" x14ac:dyDescent="0.25">
      <c r="B7" s="40" t="s">
        <v>123</v>
      </c>
    </row>
    <row r="8" spans="2:4" s="17" customFormat="1" x14ac:dyDescent="0.25"/>
    <row r="9" spans="2:4" s="17" customFormat="1" x14ac:dyDescent="0.25">
      <c r="B9" s="17" t="s">
        <v>124</v>
      </c>
      <c r="C9" s="17" t="s">
        <v>125</v>
      </c>
    </row>
    <row r="10" spans="2:4" s="17" customFormat="1" x14ac:dyDescent="0.25"/>
    <row r="11" spans="2:4" s="17" customFormat="1" x14ac:dyDescent="0.25">
      <c r="B11" s="17" t="s">
        <v>128</v>
      </c>
      <c r="C11" s="17" t="s">
        <v>126</v>
      </c>
    </row>
    <row r="12" spans="2:4" s="17" customFormat="1" x14ac:dyDescent="0.25">
      <c r="C12" s="17" t="s">
        <v>127</v>
      </c>
    </row>
    <row r="13" spans="2:4" s="17" customFormat="1" x14ac:dyDescent="0.25"/>
    <row r="14" spans="2:4" s="40" customFormat="1" x14ac:dyDescent="0.25">
      <c r="B14" s="40" t="s">
        <v>177</v>
      </c>
    </row>
    <row r="15" spans="2:4" s="17" customFormat="1" x14ac:dyDescent="0.25"/>
    <row r="16" spans="2:4" s="17" customFormat="1" x14ac:dyDescent="0.25">
      <c r="B16" s="17" t="s">
        <v>178</v>
      </c>
      <c r="C16" s="57" t="s">
        <v>179</v>
      </c>
    </row>
    <row r="17" spans="2:2" s="17" customFormat="1" x14ac:dyDescent="0.25"/>
    <row r="18" spans="2:2" s="40" customFormat="1" x14ac:dyDescent="0.25">
      <c r="B18" s="40" t="s">
        <v>129</v>
      </c>
    </row>
    <row r="19" spans="2:2" s="17" customFormat="1" x14ac:dyDescent="0.25"/>
    <row r="20" spans="2:2" s="17" customFormat="1" x14ac:dyDescent="0.25">
      <c r="B20" s="15" t="s">
        <v>130</v>
      </c>
    </row>
    <row r="21" spans="2:2" s="17" customFormat="1" x14ac:dyDescent="0.25"/>
    <row r="22" spans="2:2" s="40" customFormat="1" x14ac:dyDescent="0.25">
      <c r="B22" s="40" t="s">
        <v>131</v>
      </c>
    </row>
    <row r="23" spans="2:2" s="17" customFormat="1" x14ac:dyDescent="0.25"/>
    <row r="24" spans="2:2" s="17" customFormat="1" x14ac:dyDescent="0.25">
      <c r="B24" s="17" t="s">
        <v>132</v>
      </c>
    </row>
    <row r="25" spans="2:2" s="17" customFormat="1" x14ac:dyDescent="0.25">
      <c r="B25" s="17" t="s">
        <v>133</v>
      </c>
    </row>
    <row r="26" spans="2:2" s="17" customFormat="1" x14ac:dyDescent="0.25"/>
    <row r="27" spans="2:2" s="40" customFormat="1" x14ac:dyDescent="0.25">
      <c r="B27" s="40" t="s">
        <v>139</v>
      </c>
    </row>
    <row r="28" spans="2:2" s="17" customFormat="1" x14ac:dyDescent="0.25"/>
    <row r="29" spans="2:2" s="17" customFormat="1" x14ac:dyDescent="0.25">
      <c r="B29" s="35" t="s">
        <v>160</v>
      </c>
    </row>
    <row r="30" spans="2:2" s="17" customFormat="1" x14ac:dyDescent="0.25">
      <c r="B30" s="35" t="s">
        <v>158</v>
      </c>
    </row>
    <row r="31" spans="2:2" s="17" customFormat="1" x14ac:dyDescent="0.25"/>
    <row r="32" spans="2:2" s="40" customFormat="1" x14ac:dyDescent="0.25">
      <c r="B32" s="40" t="s">
        <v>140</v>
      </c>
    </row>
    <row r="33" spans="2:17" s="17" customFormat="1" x14ac:dyDescent="0.25"/>
    <row r="34" spans="2:17" s="17" customFormat="1" x14ac:dyDescent="0.25">
      <c r="B34" s="17" t="s">
        <v>141</v>
      </c>
    </row>
    <row r="35" spans="2:17" s="17" customFormat="1" x14ac:dyDescent="0.25">
      <c r="B35" s="17" t="s">
        <v>142</v>
      </c>
    </row>
    <row r="36" spans="2:17" s="17" customFormat="1" x14ac:dyDescent="0.25">
      <c r="B36" s="35" t="s">
        <v>143</v>
      </c>
    </row>
    <row r="37" spans="2:17" s="17" customFormat="1" x14ac:dyDescent="0.25">
      <c r="B37" s="35" t="s">
        <v>144</v>
      </c>
    </row>
    <row r="38" spans="2:17" s="17" customFormat="1" x14ac:dyDescent="0.25">
      <c r="B38" s="35" t="s">
        <v>145</v>
      </c>
    </row>
    <row r="39" spans="2:17" s="17" customFormat="1" x14ac:dyDescent="0.25">
      <c r="B39" s="17" t="s">
        <v>146</v>
      </c>
    </row>
    <row r="40" spans="2:17" s="17" customFormat="1" x14ac:dyDescent="0.25">
      <c r="B40" s="17" t="s">
        <v>147</v>
      </c>
    </row>
    <row r="41" spans="2:17" s="17" customFormat="1" x14ac:dyDescent="0.25"/>
    <row r="42" spans="2:17" s="17" customFormat="1" x14ac:dyDescent="0.25">
      <c r="B42" s="43" t="s">
        <v>148</v>
      </c>
    </row>
    <row r="43" spans="2:17" s="17" customFormat="1" x14ac:dyDescent="0.25">
      <c r="B43" s="17" t="s">
        <v>149</v>
      </c>
    </row>
    <row r="44" spans="2:17" s="17" customFormat="1" x14ac:dyDescent="0.25">
      <c r="B44" s="17" t="s">
        <v>150</v>
      </c>
    </row>
    <row r="45" spans="2:17" s="17" customFormat="1" x14ac:dyDescent="0.25"/>
    <row r="46" spans="2:17" s="17" customFormat="1" x14ac:dyDescent="0.25">
      <c r="B46" s="43" t="s">
        <v>151</v>
      </c>
    </row>
    <row r="47" spans="2:17" s="17" customFormat="1" x14ac:dyDescent="0.25">
      <c r="B47" s="17" t="s">
        <v>152</v>
      </c>
      <c r="Q47" s="44"/>
    </row>
    <row r="48" spans="2:17" s="17" customFormat="1" x14ac:dyDescent="0.25">
      <c r="B48" s="17" t="s">
        <v>153</v>
      </c>
      <c r="Q48" s="44"/>
    </row>
    <row r="49" spans="2:17" s="17" customFormat="1" x14ac:dyDescent="0.25">
      <c r="B49" s="17" t="s">
        <v>154</v>
      </c>
      <c r="Q49" s="44"/>
    </row>
    <row r="50" spans="2:17" s="17" customFormat="1" x14ac:dyDescent="0.25">
      <c r="B50" s="17" t="s">
        <v>155</v>
      </c>
      <c r="Q50" s="44"/>
    </row>
    <row r="51" spans="2:17" s="17" customFormat="1" x14ac:dyDescent="0.25">
      <c r="Q51" s="44"/>
    </row>
    <row r="52" spans="2:17" s="17" customFormat="1" x14ac:dyDescent="0.25">
      <c r="B52" s="43" t="s">
        <v>156</v>
      </c>
      <c r="Q52" s="44"/>
    </row>
    <row r="53" spans="2:17" s="17" customFormat="1" x14ac:dyDescent="0.25">
      <c r="B53" s="17" t="s">
        <v>157</v>
      </c>
      <c r="Q53" s="44"/>
    </row>
    <row r="54" spans="2:17" s="17" customFormat="1" x14ac:dyDescent="0.25">
      <c r="B54" s="17" t="s">
        <v>159</v>
      </c>
      <c r="Q54" s="44"/>
    </row>
    <row r="55" spans="2:17" s="17" customFormat="1" x14ac:dyDescent="0.25">
      <c r="Q55" s="44"/>
    </row>
    <row r="56" spans="2:17" s="17" customFormat="1" x14ac:dyDescent="0.25">
      <c r="B56" s="43"/>
      <c r="Q56" s="44"/>
    </row>
    <row r="57" spans="2:17" s="17" customFormat="1" x14ac:dyDescent="0.25"/>
    <row r="58" spans="2:17" s="17" customFormat="1" x14ac:dyDescent="0.25"/>
    <row r="59" spans="2:17" s="17" customFormat="1" x14ac:dyDescent="0.25"/>
    <row r="60" spans="2:17" s="17" customFormat="1" x14ac:dyDescent="0.25"/>
    <row r="61" spans="2:17" s="17" customFormat="1" x14ac:dyDescent="0.25"/>
    <row r="62" spans="2:17" s="17" customFormat="1" x14ac:dyDescent="0.25"/>
    <row r="63" spans="2:17" s="17" customFormat="1" x14ac:dyDescent="0.25"/>
    <row r="64" spans="2:17"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row r="101" s="17" customFormat="1" x14ac:dyDescent="0.25"/>
    <row r="102" s="17" customFormat="1" x14ac:dyDescent="0.25"/>
    <row r="103" s="17" customFormat="1" x14ac:dyDescent="0.25"/>
    <row r="104" s="17" customFormat="1" x14ac:dyDescent="0.25"/>
    <row r="105" s="17" customFormat="1" x14ac:dyDescent="0.25"/>
    <row r="106" s="17" customFormat="1" x14ac:dyDescent="0.25"/>
    <row r="107" s="17" customFormat="1" x14ac:dyDescent="0.25"/>
    <row r="108" s="17" customFormat="1" x14ac:dyDescent="0.25"/>
    <row r="109" s="17" customFormat="1" x14ac:dyDescent="0.25"/>
    <row r="110" s="17" customFormat="1" x14ac:dyDescent="0.25"/>
    <row r="111" s="17" customFormat="1" x14ac:dyDescent="0.25"/>
    <row r="112" s="17" customFormat="1" x14ac:dyDescent="0.25"/>
    <row r="113" s="17" customFormat="1" x14ac:dyDescent="0.25"/>
    <row r="114" s="17" customFormat="1" x14ac:dyDescent="0.25"/>
    <row r="115" s="17" customFormat="1" x14ac:dyDescent="0.25"/>
    <row r="116" s="17" customFormat="1" x14ac:dyDescent="0.25"/>
    <row r="117" s="17" customFormat="1" x14ac:dyDescent="0.25"/>
    <row r="118" s="17" customFormat="1" x14ac:dyDescent="0.25"/>
    <row r="119" s="17" customFormat="1" x14ac:dyDescent="0.25"/>
    <row r="120" s="17" customFormat="1" x14ac:dyDescent="0.25"/>
    <row r="121" s="17" customFormat="1" x14ac:dyDescent="0.25"/>
    <row r="122" s="17" customFormat="1" x14ac:dyDescent="0.25"/>
    <row r="123" s="17" customFormat="1" x14ac:dyDescent="0.25"/>
    <row r="124" s="17" customFormat="1" x14ac:dyDescent="0.25"/>
    <row r="125" s="17" customFormat="1" x14ac:dyDescent="0.25"/>
    <row r="126" s="17" customFormat="1" x14ac:dyDescent="0.25"/>
    <row r="127" s="17" customFormat="1" x14ac:dyDescent="0.25"/>
    <row r="128" s="17" customFormat="1" x14ac:dyDescent="0.25"/>
    <row r="129" s="17" customFormat="1" x14ac:dyDescent="0.25"/>
    <row r="130" s="17" customFormat="1" x14ac:dyDescent="0.25"/>
    <row r="131" s="17" customFormat="1" x14ac:dyDescent="0.25"/>
    <row r="132" s="17" customFormat="1" x14ac:dyDescent="0.25"/>
    <row r="133" s="17" customFormat="1" x14ac:dyDescent="0.25"/>
    <row r="134" s="17" customFormat="1" x14ac:dyDescent="0.25"/>
    <row r="135" s="17" customFormat="1" x14ac:dyDescent="0.25"/>
    <row r="136" s="17" customFormat="1" x14ac:dyDescent="0.25"/>
    <row r="137" s="17" customFormat="1" x14ac:dyDescent="0.25"/>
    <row r="138" s="17" customFormat="1" x14ac:dyDescent="0.25"/>
    <row r="139" s="17" customFormat="1" x14ac:dyDescent="0.25"/>
    <row r="140" s="17" customFormat="1" x14ac:dyDescent="0.25"/>
    <row r="141" s="17" customFormat="1" x14ac:dyDescent="0.25"/>
    <row r="142" s="17" customFormat="1" x14ac:dyDescent="0.25"/>
    <row r="143" s="17" customFormat="1" x14ac:dyDescent="0.25"/>
    <row r="144" s="17" customFormat="1" x14ac:dyDescent="0.25"/>
    <row r="145" s="17" customFormat="1" x14ac:dyDescent="0.25"/>
    <row r="146" s="17" customFormat="1" x14ac:dyDescent="0.25"/>
    <row r="147" s="17" customFormat="1" x14ac:dyDescent="0.25"/>
    <row r="148" s="17" customFormat="1" x14ac:dyDescent="0.25"/>
    <row r="149" s="17" customFormat="1" x14ac:dyDescent="0.25"/>
    <row r="150" s="17" customFormat="1" x14ac:dyDescent="0.25"/>
    <row r="151" s="17" customFormat="1" x14ac:dyDescent="0.25"/>
    <row r="152" s="17" customFormat="1" x14ac:dyDescent="0.25"/>
    <row r="153" s="17" customFormat="1" x14ac:dyDescent="0.25"/>
    <row r="154" s="17" customFormat="1" x14ac:dyDescent="0.25"/>
    <row r="155" s="17" customFormat="1" x14ac:dyDescent="0.25"/>
    <row r="156" s="17" customFormat="1" x14ac:dyDescent="0.25"/>
    <row r="157" s="17" customFormat="1" x14ac:dyDescent="0.25"/>
    <row r="158" s="17" customFormat="1" x14ac:dyDescent="0.25"/>
    <row r="159" s="17" customFormat="1" x14ac:dyDescent="0.25"/>
    <row r="160" s="17" customFormat="1" x14ac:dyDescent="0.25"/>
    <row r="161" s="17" customFormat="1" x14ac:dyDescent="0.25"/>
    <row r="162" s="17" customFormat="1" x14ac:dyDescent="0.25"/>
    <row r="163" s="17" customFormat="1" x14ac:dyDescent="0.25"/>
    <row r="164" s="17" customFormat="1" x14ac:dyDescent="0.25"/>
    <row r="165" s="17" customFormat="1" x14ac:dyDescent="0.25"/>
    <row r="166" s="17" customFormat="1" x14ac:dyDescent="0.25"/>
    <row r="167" s="17" customFormat="1" x14ac:dyDescent="0.25"/>
    <row r="168" s="17" customFormat="1" x14ac:dyDescent="0.25"/>
    <row r="169" s="17" customFormat="1" x14ac:dyDescent="0.25"/>
    <row r="170" s="17" customFormat="1" x14ac:dyDescent="0.25"/>
    <row r="171" s="17" customFormat="1" x14ac:dyDescent="0.25"/>
    <row r="172" s="17" customFormat="1" x14ac:dyDescent="0.25"/>
    <row r="173" s="17" customFormat="1" x14ac:dyDescent="0.25"/>
    <row r="174" s="17" customFormat="1" x14ac:dyDescent="0.25"/>
    <row r="175" s="17" customFormat="1" x14ac:dyDescent="0.25"/>
    <row r="176" s="17" customFormat="1" x14ac:dyDescent="0.25"/>
    <row r="177" s="17" customFormat="1" x14ac:dyDescent="0.25"/>
    <row r="178" s="17" customFormat="1" x14ac:dyDescent="0.25"/>
    <row r="179" s="17" customFormat="1" x14ac:dyDescent="0.25"/>
    <row r="180" s="17" customFormat="1" x14ac:dyDescent="0.25"/>
    <row r="181" s="17" customFormat="1" x14ac:dyDescent="0.25"/>
    <row r="182" s="17" customFormat="1" x14ac:dyDescent="0.25"/>
    <row r="183" s="17" customFormat="1" x14ac:dyDescent="0.25"/>
    <row r="184" s="17" customFormat="1" x14ac:dyDescent="0.25"/>
    <row r="185" s="17" customFormat="1" x14ac:dyDescent="0.25"/>
    <row r="186" s="17" customFormat="1" x14ac:dyDescent="0.25"/>
    <row r="187" s="17" customFormat="1" x14ac:dyDescent="0.25"/>
    <row r="188" s="17" customFormat="1" x14ac:dyDescent="0.25"/>
    <row r="189" s="17" customFormat="1" x14ac:dyDescent="0.25"/>
    <row r="190" s="17" customFormat="1" x14ac:dyDescent="0.25"/>
    <row r="191" s="17" customFormat="1" x14ac:dyDescent="0.25"/>
    <row r="192" s="17" customFormat="1" x14ac:dyDescent="0.25"/>
    <row r="193" s="17" customFormat="1" x14ac:dyDescent="0.25"/>
    <row r="194" s="17" customFormat="1" x14ac:dyDescent="0.25"/>
    <row r="195" s="17" customFormat="1" x14ac:dyDescent="0.25"/>
    <row r="196" s="17" customFormat="1" x14ac:dyDescent="0.25"/>
    <row r="197" s="17" customFormat="1" x14ac:dyDescent="0.25"/>
    <row r="198" s="17" customFormat="1" x14ac:dyDescent="0.25"/>
    <row r="199" s="17" customFormat="1" x14ac:dyDescent="0.25"/>
    <row r="200" s="17" customFormat="1" x14ac:dyDescent="0.25"/>
    <row r="201" s="17" customFormat="1" x14ac:dyDescent="0.25"/>
    <row r="202" s="17" customFormat="1" x14ac:dyDescent="0.25"/>
    <row r="203" s="17" customFormat="1" x14ac:dyDescent="0.25"/>
    <row r="204" s="17" customFormat="1" x14ac:dyDescent="0.25"/>
    <row r="205" s="17" customFormat="1" x14ac:dyDescent="0.25"/>
    <row r="206" s="17" customFormat="1" x14ac:dyDescent="0.25"/>
    <row r="207" s="17" customFormat="1" x14ac:dyDescent="0.25"/>
    <row r="208" s="17" customFormat="1" x14ac:dyDescent="0.25"/>
    <row r="209" s="17" customFormat="1" x14ac:dyDescent="0.25"/>
    <row r="210" s="17" customFormat="1" x14ac:dyDescent="0.25"/>
    <row r="211" s="17" customFormat="1" x14ac:dyDescent="0.25"/>
    <row r="212" s="17" customFormat="1" x14ac:dyDescent="0.25"/>
    <row r="213" s="17" customFormat="1" x14ac:dyDescent="0.25"/>
    <row r="214" s="17" customFormat="1" x14ac:dyDescent="0.25"/>
    <row r="215" s="17" customFormat="1" x14ac:dyDescent="0.25"/>
    <row r="216" s="17" customFormat="1" x14ac:dyDescent="0.25"/>
    <row r="217" s="17" customFormat="1" x14ac:dyDescent="0.25"/>
    <row r="218" s="17" customFormat="1" x14ac:dyDescent="0.25"/>
    <row r="219" s="17" customFormat="1" x14ac:dyDescent="0.25"/>
    <row r="220" s="17" customFormat="1" x14ac:dyDescent="0.25"/>
    <row r="221" s="17" customFormat="1" x14ac:dyDescent="0.25"/>
    <row r="222" s="17" customFormat="1" x14ac:dyDescent="0.25"/>
    <row r="223" s="17" customFormat="1" x14ac:dyDescent="0.25"/>
    <row r="224" s="17" customFormat="1" x14ac:dyDescent="0.25"/>
    <row r="225" s="17" customFormat="1" x14ac:dyDescent="0.25"/>
    <row r="226" s="17" customFormat="1" x14ac:dyDescent="0.25"/>
    <row r="227" s="17" customFormat="1" x14ac:dyDescent="0.25"/>
    <row r="228" s="17" customFormat="1" x14ac:dyDescent="0.25"/>
    <row r="229" s="17" customFormat="1" x14ac:dyDescent="0.25"/>
    <row r="230" s="17" customFormat="1" x14ac:dyDescent="0.25"/>
    <row r="231" s="17" customFormat="1" x14ac:dyDescent="0.25"/>
    <row r="232" s="17" customFormat="1" x14ac:dyDescent="0.25"/>
    <row r="233" s="17" customFormat="1" x14ac:dyDescent="0.25"/>
    <row r="234" s="17" customFormat="1" x14ac:dyDescent="0.25"/>
    <row r="235" s="17" customFormat="1" x14ac:dyDescent="0.25"/>
    <row r="236" s="17" customFormat="1" x14ac:dyDescent="0.25"/>
    <row r="237" s="17" customFormat="1" x14ac:dyDescent="0.25"/>
    <row r="238" s="17" customFormat="1" x14ac:dyDescent="0.25"/>
    <row r="239" s="17" customFormat="1" x14ac:dyDescent="0.25"/>
    <row r="240" s="17" customFormat="1" x14ac:dyDescent="0.25"/>
    <row r="241" s="17" customFormat="1" x14ac:dyDescent="0.25"/>
    <row r="242" s="17" customFormat="1" x14ac:dyDescent="0.25"/>
    <row r="243" s="17" customFormat="1" x14ac:dyDescent="0.25"/>
    <row r="244" s="17" customFormat="1" x14ac:dyDescent="0.25"/>
    <row r="245" s="17" customFormat="1" x14ac:dyDescent="0.25"/>
    <row r="246" s="17" customFormat="1" x14ac:dyDescent="0.25"/>
    <row r="247" s="17" customFormat="1" x14ac:dyDescent="0.25"/>
    <row r="248" s="17" customFormat="1" x14ac:dyDescent="0.25"/>
    <row r="249" s="17" customFormat="1" x14ac:dyDescent="0.25"/>
    <row r="250" s="17" customFormat="1" x14ac:dyDescent="0.25"/>
    <row r="251" s="17" customFormat="1" x14ac:dyDescent="0.25"/>
    <row r="252" s="17" customFormat="1" x14ac:dyDescent="0.25"/>
    <row r="253" s="17" customFormat="1" x14ac:dyDescent="0.25"/>
    <row r="254" s="17" customFormat="1" x14ac:dyDescent="0.25"/>
    <row r="255" s="17" customFormat="1" x14ac:dyDescent="0.25"/>
    <row r="256" s="17" customFormat="1" x14ac:dyDescent="0.25"/>
    <row r="257" s="17" customFormat="1" x14ac:dyDescent="0.25"/>
    <row r="258" s="17" customFormat="1" x14ac:dyDescent="0.25"/>
    <row r="259" s="17" customFormat="1" x14ac:dyDescent="0.25"/>
    <row r="260" s="17" customFormat="1" x14ac:dyDescent="0.25"/>
    <row r="261" s="17" customFormat="1" x14ac:dyDescent="0.25"/>
    <row r="262" s="17" customFormat="1" x14ac:dyDescent="0.25"/>
    <row r="263" s="17" customFormat="1" x14ac:dyDescent="0.25"/>
    <row r="264" s="17" customFormat="1" x14ac:dyDescent="0.25"/>
    <row r="265" s="17" customFormat="1" x14ac:dyDescent="0.25"/>
    <row r="266" s="17" customFormat="1" x14ac:dyDescent="0.25"/>
    <row r="267" s="17" customFormat="1" x14ac:dyDescent="0.25"/>
    <row r="268" s="17" customFormat="1" x14ac:dyDescent="0.25"/>
    <row r="269" s="17" customFormat="1" x14ac:dyDescent="0.25"/>
    <row r="270" s="17" customFormat="1" x14ac:dyDescent="0.25"/>
    <row r="271" s="17" customFormat="1" x14ac:dyDescent="0.25"/>
    <row r="272" s="17" customFormat="1" x14ac:dyDescent="0.25"/>
    <row r="273" s="17" customFormat="1" x14ac:dyDescent="0.25"/>
    <row r="274" s="17" customFormat="1" x14ac:dyDescent="0.25"/>
    <row r="275" s="17" customFormat="1" x14ac:dyDescent="0.25"/>
    <row r="276" s="17" customFormat="1" x14ac:dyDescent="0.25"/>
    <row r="277" s="17" customFormat="1" x14ac:dyDescent="0.25"/>
    <row r="278" s="17" customFormat="1" x14ac:dyDescent="0.25"/>
    <row r="279" s="17" customFormat="1" x14ac:dyDescent="0.25"/>
    <row r="280" s="17" customFormat="1" x14ac:dyDescent="0.25"/>
    <row r="281" s="17" customFormat="1" x14ac:dyDescent="0.25"/>
    <row r="282" s="17" customFormat="1" x14ac:dyDescent="0.25"/>
    <row r="283" s="17" customFormat="1" x14ac:dyDescent="0.25"/>
    <row r="284" s="17" customFormat="1" x14ac:dyDescent="0.25"/>
    <row r="285" s="17" customFormat="1" x14ac:dyDescent="0.25"/>
    <row r="286" s="17" customFormat="1" x14ac:dyDescent="0.25"/>
    <row r="287" s="17" customFormat="1" x14ac:dyDescent="0.25"/>
    <row r="288" s="17" customFormat="1" x14ac:dyDescent="0.25"/>
    <row r="289" s="17" customFormat="1" x14ac:dyDescent="0.25"/>
    <row r="290" s="17" customFormat="1" x14ac:dyDescent="0.25"/>
    <row r="291" s="17" customFormat="1" x14ac:dyDescent="0.25"/>
    <row r="292" s="17" customFormat="1" x14ac:dyDescent="0.25"/>
    <row r="293" s="17" customFormat="1" x14ac:dyDescent="0.25"/>
    <row r="294" s="17" customFormat="1" x14ac:dyDescent="0.25"/>
    <row r="295" s="17" customFormat="1" x14ac:dyDescent="0.25"/>
    <row r="296" s="17" customFormat="1" x14ac:dyDescent="0.25"/>
    <row r="297" s="17" customFormat="1" x14ac:dyDescent="0.25"/>
    <row r="298" s="17" customFormat="1" x14ac:dyDescent="0.25"/>
    <row r="299" s="17" customFormat="1" x14ac:dyDescent="0.25"/>
    <row r="300" s="17" customFormat="1" x14ac:dyDescent="0.25"/>
    <row r="301" s="17" customFormat="1" x14ac:dyDescent="0.25"/>
    <row r="302" s="17" customFormat="1" x14ac:dyDescent="0.25"/>
    <row r="303" s="17" customFormat="1" x14ac:dyDescent="0.25"/>
    <row r="304" s="17" customFormat="1" x14ac:dyDescent="0.25"/>
    <row r="305" s="17" customFormat="1" x14ac:dyDescent="0.25"/>
    <row r="306" s="17" customFormat="1" x14ac:dyDescent="0.25"/>
    <row r="307" s="17" customFormat="1" x14ac:dyDescent="0.25"/>
    <row r="308" s="17" customFormat="1" x14ac:dyDescent="0.25"/>
    <row r="309" s="17" customFormat="1" x14ac:dyDescent="0.25"/>
    <row r="310" s="17" customFormat="1" x14ac:dyDescent="0.25"/>
    <row r="311" s="17" customFormat="1" x14ac:dyDescent="0.25"/>
    <row r="312" s="17" customFormat="1" x14ac:dyDescent="0.25"/>
    <row r="313" s="17" customFormat="1" x14ac:dyDescent="0.25"/>
    <row r="314" s="17" customFormat="1" x14ac:dyDescent="0.25"/>
    <row r="315" s="17" customFormat="1" x14ac:dyDescent="0.25"/>
    <row r="316" s="17" customFormat="1" x14ac:dyDescent="0.25"/>
    <row r="317" s="17" customFormat="1" x14ac:dyDescent="0.25"/>
    <row r="318" s="17" customFormat="1" x14ac:dyDescent="0.25"/>
    <row r="319" s="17" customFormat="1" x14ac:dyDescent="0.25"/>
    <row r="320" s="17" customFormat="1" x14ac:dyDescent="0.25"/>
    <row r="321" s="17" customFormat="1" x14ac:dyDescent="0.25"/>
    <row r="322" s="17" customFormat="1" x14ac:dyDescent="0.25"/>
    <row r="323" s="17" customFormat="1" x14ac:dyDescent="0.25"/>
    <row r="324" s="17" customFormat="1" x14ac:dyDescent="0.25"/>
    <row r="325" s="17" customFormat="1" x14ac:dyDescent="0.25"/>
    <row r="326" s="17" customFormat="1" x14ac:dyDescent="0.25"/>
    <row r="327" s="17" customFormat="1" x14ac:dyDescent="0.25"/>
    <row r="328" s="17" customFormat="1" x14ac:dyDescent="0.25"/>
    <row r="329" s="17" customFormat="1" x14ac:dyDescent="0.25"/>
    <row r="330" s="17" customFormat="1" x14ac:dyDescent="0.25"/>
    <row r="331" s="17" customFormat="1" x14ac:dyDescent="0.25"/>
    <row r="332" s="17" customFormat="1" x14ac:dyDescent="0.25"/>
    <row r="333" s="17" customFormat="1" x14ac:dyDescent="0.25"/>
    <row r="334" s="17" customFormat="1" x14ac:dyDescent="0.25"/>
    <row r="335" s="17" customFormat="1" x14ac:dyDescent="0.25"/>
    <row r="336" s="17" customFormat="1" x14ac:dyDescent="0.25"/>
    <row r="337" s="17" customFormat="1" x14ac:dyDescent="0.25"/>
    <row r="338" s="17" customFormat="1" x14ac:dyDescent="0.25"/>
    <row r="339" s="17" customFormat="1" x14ac:dyDescent="0.25"/>
    <row r="340" s="17" customFormat="1" x14ac:dyDescent="0.25"/>
    <row r="341" s="17" customFormat="1" x14ac:dyDescent="0.25"/>
    <row r="342" s="17" customFormat="1" x14ac:dyDescent="0.25"/>
    <row r="343" s="17" customFormat="1" x14ac:dyDescent="0.25"/>
    <row r="344" s="17" customFormat="1" x14ac:dyDescent="0.25"/>
    <row r="345" s="17" customFormat="1" x14ac:dyDescent="0.25"/>
    <row r="346" s="17" customFormat="1" x14ac:dyDescent="0.25"/>
    <row r="347" s="17" customFormat="1" x14ac:dyDescent="0.25"/>
    <row r="348" s="17" customFormat="1" x14ac:dyDescent="0.25"/>
    <row r="349" s="17" customFormat="1" x14ac:dyDescent="0.25"/>
    <row r="350" s="17" customFormat="1" x14ac:dyDescent="0.25"/>
    <row r="351" s="17" customFormat="1" x14ac:dyDescent="0.25"/>
    <row r="352" s="17" customFormat="1" x14ac:dyDescent="0.25"/>
    <row r="353" s="17" customFormat="1" x14ac:dyDescent="0.25"/>
    <row r="354" s="17" customFormat="1" x14ac:dyDescent="0.25"/>
    <row r="355" s="17" customFormat="1" x14ac:dyDescent="0.25"/>
    <row r="356" s="17" customFormat="1" x14ac:dyDescent="0.25"/>
    <row r="357" s="17" customFormat="1" x14ac:dyDescent="0.25"/>
    <row r="358" s="17" customFormat="1" x14ac:dyDescent="0.25"/>
    <row r="359" s="17" customFormat="1" x14ac:dyDescent="0.25"/>
    <row r="360" s="17" customFormat="1" x14ac:dyDescent="0.25"/>
    <row r="361" s="17" customFormat="1" x14ac:dyDescent="0.25"/>
    <row r="362" s="17" customFormat="1" x14ac:dyDescent="0.25"/>
    <row r="363" s="17" customFormat="1" x14ac:dyDescent="0.25"/>
    <row r="364" s="17" customFormat="1" x14ac:dyDescent="0.25"/>
    <row r="365" s="17" customFormat="1" x14ac:dyDescent="0.25"/>
    <row r="366" s="17" customFormat="1" x14ac:dyDescent="0.25"/>
    <row r="367" s="17" customFormat="1" x14ac:dyDescent="0.25"/>
    <row r="368" s="17" customFormat="1" x14ac:dyDescent="0.25"/>
    <row r="369" s="17" customFormat="1" x14ac:dyDescent="0.25"/>
    <row r="370" s="17" customFormat="1" x14ac:dyDescent="0.25"/>
    <row r="371" s="17" customFormat="1" x14ac:dyDescent="0.25"/>
    <row r="372" s="17" customFormat="1" x14ac:dyDescent="0.25"/>
    <row r="373" s="17" customFormat="1" x14ac:dyDescent="0.25"/>
    <row r="374" s="17" customFormat="1" x14ac:dyDescent="0.25"/>
    <row r="375" s="17" customFormat="1" x14ac:dyDescent="0.25"/>
    <row r="376" s="17" customFormat="1" x14ac:dyDescent="0.25"/>
    <row r="377" s="17" customFormat="1" x14ac:dyDescent="0.25"/>
    <row r="378" s="17" customFormat="1" x14ac:dyDescent="0.25"/>
    <row r="379" s="17" customFormat="1" x14ac:dyDescent="0.25"/>
    <row r="380" s="17" customFormat="1" x14ac:dyDescent="0.25"/>
    <row r="381" s="17" customFormat="1" x14ac:dyDescent="0.25"/>
    <row r="382" s="17" customFormat="1" x14ac:dyDescent="0.25"/>
    <row r="383" s="17" customFormat="1" x14ac:dyDescent="0.25"/>
    <row r="384" s="17" customFormat="1" x14ac:dyDescent="0.25"/>
    <row r="385" s="17" customFormat="1" x14ac:dyDescent="0.25"/>
    <row r="386" s="17" customFormat="1" x14ac:dyDescent="0.25"/>
    <row r="387" s="17" customFormat="1" x14ac:dyDescent="0.25"/>
    <row r="388" s="17" customFormat="1" x14ac:dyDescent="0.25"/>
    <row r="389" s="17" customFormat="1" x14ac:dyDescent="0.25"/>
    <row r="390" s="17" customFormat="1" x14ac:dyDescent="0.25"/>
    <row r="391" s="17" customFormat="1" x14ac:dyDescent="0.25"/>
    <row r="392" s="17" customFormat="1" x14ac:dyDescent="0.25"/>
    <row r="393" s="17" customFormat="1" x14ac:dyDescent="0.25"/>
    <row r="394" s="17" customFormat="1" x14ac:dyDescent="0.25"/>
    <row r="395" s="17" customFormat="1" x14ac:dyDescent="0.25"/>
    <row r="396" s="17" customFormat="1" x14ac:dyDescent="0.25"/>
    <row r="397" s="17" customFormat="1" x14ac:dyDescent="0.25"/>
    <row r="398" s="17" customFormat="1" x14ac:dyDescent="0.25"/>
    <row r="399" s="17" customFormat="1" x14ac:dyDescent="0.25"/>
    <row r="400" s="17" customFormat="1" x14ac:dyDescent="0.25"/>
    <row r="401" s="17" customFormat="1" x14ac:dyDescent="0.25"/>
    <row r="402" s="17" customFormat="1" x14ac:dyDescent="0.25"/>
    <row r="403" s="17" customFormat="1" x14ac:dyDescent="0.25"/>
    <row r="404" s="17" customFormat="1" x14ac:dyDescent="0.25"/>
    <row r="405" s="17" customFormat="1" x14ac:dyDescent="0.25"/>
    <row r="406" s="17" customFormat="1" x14ac:dyDescent="0.25"/>
    <row r="407" s="17" customFormat="1" x14ac:dyDescent="0.25"/>
    <row r="408" s="17" customFormat="1" x14ac:dyDescent="0.25"/>
    <row r="409" s="17" customFormat="1" x14ac:dyDescent="0.25"/>
    <row r="410" s="17" customFormat="1" x14ac:dyDescent="0.25"/>
    <row r="411" s="17" customFormat="1" x14ac:dyDescent="0.25"/>
    <row r="412" s="17" customFormat="1" x14ac:dyDescent="0.25"/>
    <row r="413" s="17" customFormat="1" x14ac:dyDescent="0.25"/>
    <row r="414" s="17" customFormat="1" x14ac:dyDescent="0.25"/>
    <row r="415" s="17" customFormat="1" x14ac:dyDescent="0.25"/>
    <row r="416" s="17" customFormat="1" x14ac:dyDescent="0.25"/>
    <row r="417" s="17" customFormat="1" x14ac:dyDescent="0.25"/>
    <row r="418" s="17" customFormat="1" x14ac:dyDescent="0.25"/>
    <row r="419" s="17" customFormat="1" x14ac:dyDescent="0.25"/>
    <row r="420" s="17" customFormat="1" x14ac:dyDescent="0.25"/>
    <row r="421" s="17" customFormat="1" x14ac:dyDescent="0.25"/>
    <row r="422" s="17" customFormat="1" x14ac:dyDescent="0.25"/>
    <row r="423" s="17" customFormat="1" x14ac:dyDescent="0.25"/>
    <row r="424" s="17" customFormat="1" x14ac:dyDescent="0.25"/>
    <row r="425" s="17" customFormat="1" x14ac:dyDescent="0.25"/>
    <row r="426" s="17" customFormat="1" x14ac:dyDescent="0.25"/>
    <row r="427" s="17" customFormat="1" x14ac:dyDescent="0.25"/>
    <row r="428" s="17" customFormat="1" x14ac:dyDescent="0.25"/>
    <row r="429" s="17" customFormat="1" x14ac:dyDescent="0.25"/>
    <row r="430" s="17" customFormat="1" x14ac:dyDescent="0.25"/>
    <row r="431" s="17" customFormat="1" x14ac:dyDescent="0.25"/>
    <row r="432" s="17" customFormat="1" x14ac:dyDescent="0.25"/>
    <row r="433" s="17" customFormat="1" x14ac:dyDescent="0.25"/>
    <row r="434" s="17" customFormat="1" x14ac:dyDescent="0.25"/>
    <row r="435" s="17" customFormat="1" x14ac:dyDescent="0.25"/>
    <row r="436" s="17" customFormat="1" x14ac:dyDescent="0.25"/>
    <row r="437" s="17" customFormat="1" x14ac:dyDescent="0.25"/>
    <row r="438" s="17" customFormat="1" x14ac:dyDescent="0.25"/>
    <row r="439" s="17" customFormat="1" x14ac:dyDescent="0.25"/>
    <row r="440" s="17" customFormat="1" x14ac:dyDescent="0.25"/>
    <row r="441" s="17" customFormat="1" x14ac:dyDescent="0.25"/>
    <row r="442" s="17" customFormat="1" x14ac:dyDescent="0.25"/>
    <row r="443" s="17" customFormat="1" x14ac:dyDescent="0.25"/>
    <row r="444" s="17" customFormat="1" x14ac:dyDescent="0.25"/>
    <row r="445" s="17" customFormat="1" x14ac:dyDescent="0.25"/>
    <row r="446" s="17" customFormat="1" x14ac:dyDescent="0.25"/>
    <row r="447" s="17" customFormat="1" x14ac:dyDescent="0.25"/>
    <row r="448" s="17" customFormat="1" x14ac:dyDescent="0.25"/>
    <row r="449" s="17" customFormat="1" x14ac:dyDescent="0.25"/>
    <row r="450" s="17" customFormat="1" x14ac:dyDescent="0.25"/>
    <row r="451" s="17" customFormat="1" x14ac:dyDescent="0.25"/>
    <row r="452" s="17" customFormat="1" x14ac:dyDescent="0.25"/>
    <row r="453" s="17" customFormat="1" x14ac:dyDescent="0.25"/>
    <row r="454" s="17" customFormat="1" x14ac:dyDescent="0.25"/>
    <row r="455" s="17" customFormat="1" x14ac:dyDescent="0.25"/>
    <row r="456" s="17" customFormat="1" x14ac:dyDescent="0.25"/>
    <row r="457" s="17" customFormat="1" x14ac:dyDescent="0.25"/>
    <row r="458" s="17" customFormat="1" x14ac:dyDescent="0.25"/>
    <row r="459" s="17" customFormat="1" x14ac:dyDescent="0.25"/>
    <row r="460" s="17" customFormat="1" x14ac:dyDescent="0.25"/>
    <row r="461" s="17" customFormat="1" x14ac:dyDescent="0.25"/>
    <row r="462" s="17" customFormat="1" x14ac:dyDescent="0.25"/>
    <row r="463" s="17" customFormat="1" x14ac:dyDescent="0.25"/>
    <row r="464" s="17" customFormat="1" x14ac:dyDescent="0.25"/>
    <row r="465" s="17" customFormat="1" x14ac:dyDescent="0.25"/>
    <row r="466" s="17" customFormat="1" x14ac:dyDescent="0.25"/>
    <row r="467" s="17" customFormat="1" x14ac:dyDescent="0.25"/>
    <row r="468" s="17" customFormat="1" x14ac:dyDescent="0.25"/>
    <row r="469" s="17" customFormat="1" x14ac:dyDescent="0.25"/>
    <row r="470" s="17" customFormat="1" x14ac:dyDescent="0.25"/>
    <row r="471" s="17" customFormat="1" x14ac:dyDescent="0.25"/>
    <row r="472" s="17" customFormat="1" x14ac:dyDescent="0.25"/>
    <row r="473" s="17" customFormat="1" x14ac:dyDescent="0.25"/>
    <row r="474" s="17" customFormat="1" x14ac:dyDescent="0.25"/>
    <row r="475" s="17" customFormat="1" x14ac:dyDescent="0.25"/>
    <row r="476" s="17" customFormat="1" x14ac:dyDescent="0.25"/>
    <row r="477" s="17" customFormat="1" x14ac:dyDescent="0.25"/>
    <row r="478" s="17" customFormat="1" x14ac:dyDescent="0.25"/>
    <row r="479" s="17" customFormat="1" x14ac:dyDescent="0.25"/>
    <row r="480" s="17" customFormat="1" x14ac:dyDescent="0.25"/>
    <row r="481" s="17" customFormat="1" x14ac:dyDescent="0.25"/>
    <row r="482" s="17" customFormat="1" x14ac:dyDescent="0.25"/>
    <row r="483" s="17" customFormat="1" x14ac:dyDescent="0.25"/>
    <row r="484" s="17" customFormat="1" x14ac:dyDescent="0.25"/>
    <row r="485" s="17" customFormat="1" x14ac:dyDescent="0.25"/>
    <row r="486" s="17" customFormat="1" x14ac:dyDescent="0.25"/>
    <row r="487" s="17" customFormat="1" x14ac:dyDescent="0.25"/>
    <row r="488" s="17" customFormat="1" x14ac:dyDescent="0.25"/>
    <row r="489" s="17" customFormat="1" x14ac:dyDescent="0.25"/>
    <row r="490" s="17" customFormat="1" x14ac:dyDescent="0.25"/>
    <row r="491" s="17" customFormat="1" x14ac:dyDescent="0.25"/>
    <row r="492" s="17" customFormat="1" x14ac:dyDescent="0.25"/>
    <row r="493" s="17" customFormat="1" x14ac:dyDescent="0.25"/>
    <row r="494" s="17" customFormat="1" x14ac:dyDescent="0.25"/>
    <row r="495" s="17" customFormat="1" x14ac:dyDescent="0.25"/>
    <row r="496" s="17" customFormat="1" x14ac:dyDescent="0.25"/>
    <row r="497" s="17" customFormat="1" x14ac:dyDescent="0.25"/>
    <row r="498" s="17" customFormat="1" x14ac:dyDescent="0.25"/>
    <row r="499" s="17" customFormat="1" x14ac:dyDescent="0.25"/>
    <row r="500" s="17" customFormat="1" x14ac:dyDescent="0.25"/>
    <row r="501" s="17" customFormat="1" x14ac:dyDescent="0.25"/>
    <row r="502" s="17" customFormat="1" x14ac:dyDescent="0.25"/>
    <row r="503" s="17" customFormat="1" x14ac:dyDescent="0.25"/>
    <row r="504" s="17" customFormat="1" x14ac:dyDescent="0.25"/>
    <row r="505" s="17" customFormat="1" x14ac:dyDescent="0.25"/>
    <row r="506" s="17" customFormat="1" x14ac:dyDescent="0.25"/>
    <row r="507" s="17" customFormat="1" x14ac:dyDescent="0.25"/>
    <row r="508" s="17" customFormat="1" x14ac:dyDescent="0.25"/>
    <row r="509" s="17" customFormat="1" x14ac:dyDescent="0.25"/>
    <row r="510" s="17" customFormat="1" x14ac:dyDescent="0.25"/>
    <row r="511" s="17" customFormat="1" x14ac:dyDescent="0.25"/>
    <row r="512" s="17" customFormat="1" x14ac:dyDescent="0.25"/>
    <row r="513" s="17" customFormat="1" x14ac:dyDescent="0.25"/>
    <row r="514" s="17" customFormat="1" x14ac:dyDescent="0.25"/>
    <row r="515" s="17" customFormat="1" x14ac:dyDescent="0.25"/>
    <row r="516" s="17" customFormat="1" x14ac:dyDescent="0.25"/>
    <row r="517" s="17" customFormat="1" x14ac:dyDescent="0.25"/>
    <row r="518" s="17" customFormat="1" x14ac:dyDescent="0.25"/>
    <row r="519" s="17" customFormat="1" x14ac:dyDescent="0.25"/>
    <row r="520" s="17" customFormat="1" x14ac:dyDescent="0.25"/>
    <row r="521" s="17" customFormat="1" x14ac:dyDescent="0.25"/>
    <row r="522" s="17" customFormat="1" x14ac:dyDescent="0.25"/>
    <row r="523" s="17" customFormat="1" x14ac:dyDescent="0.25"/>
    <row r="524" s="17" customFormat="1" x14ac:dyDescent="0.25"/>
    <row r="525" s="17" customFormat="1" x14ac:dyDescent="0.25"/>
    <row r="526" s="17" customFormat="1" x14ac:dyDescent="0.25"/>
    <row r="527" s="17" customFormat="1" x14ac:dyDescent="0.25"/>
    <row r="528" s="17" customFormat="1" x14ac:dyDescent="0.25"/>
    <row r="529" s="17" customFormat="1" x14ac:dyDescent="0.25"/>
    <row r="530" s="17" customFormat="1" x14ac:dyDescent="0.25"/>
    <row r="531" s="17" customFormat="1" x14ac:dyDescent="0.25"/>
    <row r="532" s="17" customFormat="1" x14ac:dyDescent="0.25"/>
    <row r="533" s="17" customFormat="1" x14ac:dyDescent="0.25"/>
    <row r="534" s="17" customFormat="1" x14ac:dyDescent="0.25"/>
    <row r="535" s="17" customFormat="1" x14ac:dyDescent="0.25"/>
    <row r="536" s="17" customFormat="1" x14ac:dyDescent="0.25"/>
    <row r="537" s="17" customFormat="1" x14ac:dyDescent="0.25"/>
    <row r="538" s="17" customFormat="1" x14ac:dyDescent="0.25"/>
    <row r="539" s="17" customFormat="1" x14ac:dyDescent="0.25"/>
    <row r="540" s="17" customFormat="1" x14ac:dyDescent="0.25"/>
    <row r="541" s="17" customFormat="1" x14ac:dyDescent="0.25"/>
    <row r="542" s="17" customFormat="1" x14ac:dyDescent="0.25"/>
    <row r="543" s="17" customFormat="1" x14ac:dyDescent="0.25"/>
    <row r="544" s="17" customFormat="1" x14ac:dyDescent="0.25"/>
    <row r="545" s="17" customFormat="1" x14ac:dyDescent="0.25"/>
    <row r="546" s="17" customFormat="1" x14ac:dyDescent="0.25"/>
    <row r="547" s="17" customFormat="1" x14ac:dyDescent="0.25"/>
    <row r="548" s="17" customFormat="1" x14ac:dyDescent="0.25"/>
    <row r="549" s="17" customFormat="1" x14ac:dyDescent="0.25"/>
    <row r="550" s="17" customFormat="1" x14ac:dyDescent="0.25"/>
    <row r="551" s="17" customFormat="1" x14ac:dyDescent="0.25"/>
    <row r="552" s="17" customFormat="1" x14ac:dyDescent="0.25"/>
    <row r="553" s="17" customFormat="1" x14ac:dyDescent="0.25"/>
    <row r="554" s="17" customFormat="1" x14ac:dyDescent="0.25"/>
    <row r="555" s="17" customFormat="1" x14ac:dyDescent="0.25"/>
    <row r="556" s="17" customFormat="1" x14ac:dyDescent="0.25"/>
    <row r="557" s="17" customFormat="1" x14ac:dyDescent="0.25"/>
    <row r="558" s="17" customFormat="1" x14ac:dyDescent="0.25"/>
    <row r="559" s="17" customFormat="1" x14ac:dyDescent="0.25"/>
    <row r="560" s="17" customFormat="1" x14ac:dyDescent="0.25"/>
    <row r="561" s="17" customFormat="1" x14ac:dyDescent="0.25"/>
    <row r="562" s="17" customFormat="1" x14ac:dyDescent="0.25"/>
    <row r="563" s="17" customFormat="1" x14ac:dyDescent="0.25"/>
    <row r="564" s="17" customFormat="1" x14ac:dyDescent="0.25"/>
    <row r="565" s="17" customFormat="1" x14ac:dyDescent="0.25"/>
    <row r="566" s="17" customFormat="1" x14ac:dyDescent="0.25"/>
    <row r="567" s="17" customFormat="1" x14ac:dyDescent="0.25"/>
    <row r="568" s="17" customFormat="1" x14ac:dyDescent="0.25"/>
    <row r="569" s="17" customFormat="1" x14ac:dyDescent="0.25"/>
    <row r="570" s="17" customFormat="1" x14ac:dyDescent="0.25"/>
    <row r="571" s="17" customFormat="1" x14ac:dyDescent="0.25"/>
    <row r="572" s="17" customFormat="1" x14ac:dyDescent="0.25"/>
    <row r="573" s="17" customFormat="1" x14ac:dyDescent="0.25"/>
    <row r="574" s="17" customFormat="1" x14ac:dyDescent="0.25"/>
    <row r="575" s="17" customFormat="1" x14ac:dyDescent="0.25"/>
    <row r="576" s="17" customFormat="1" x14ac:dyDescent="0.25"/>
    <row r="577" s="17" customFormat="1" x14ac:dyDescent="0.25"/>
    <row r="578" s="17" customFormat="1" x14ac:dyDescent="0.25"/>
    <row r="579" s="17" customFormat="1" x14ac:dyDescent="0.25"/>
    <row r="580" s="17" customFormat="1" x14ac:dyDescent="0.25"/>
    <row r="581" s="17" customFormat="1" x14ac:dyDescent="0.25"/>
    <row r="582" s="17" customFormat="1" x14ac:dyDescent="0.25"/>
    <row r="583" s="17" customFormat="1" x14ac:dyDescent="0.25"/>
    <row r="584" s="17" customFormat="1" x14ac:dyDescent="0.25"/>
    <row r="585" s="17" customFormat="1" x14ac:dyDescent="0.25"/>
    <row r="586" s="17" customFormat="1" x14ac:dyDescent="0.25"/>
    <row r="587" s="17" customFormat="1" x14ac:dyDescent="0.25"/>
    <row r="588" s="17" customFormat="1" x14ac:dyDescent="0.25"/>
    <row r="589" s="17" customFormat="1" x14ac:dyDescent="0.25"/>
    <row r="590" s="17" customFormat="1" x14ac:dyDescent="0.25"/>
    <row r="591" s="17" customFormat="1" x14ac:dyDescent="0.25"/>
    <row r="592" s="17" customFormat="1" x14ac:dyDescent="0.25"/>
    <row r="593" s="17" customFormat="1" x14ac:dyDescent="0.25"/>
    <row r="594" s="17" customFormat="1" x14ac:dyDescent="0.25"/>
    <row r="595" s="17" customFormat="1" x14ac:dyDescent="0.25"/>
    <row r="596" s="17" customFormat="1" x14ac:dyDescent="0.25"/>
    <row r="597" s="17" customFormat="1" x14ac:dyDescent="0.25"/>
    <row r="598" s="17" customFormat="1" x14ac:dyDescent="0.25"/>
    <row r="599" s="17" customFormat="1" x14ac:dyDescent="0.25"/>
    <row r="600" s="17" customFormat="1" x14ac:dyDescent="0.25"/>
    <row r="601" s="17" customFormat="1" x14ac:dyDescent="0.25"/>
    <row r="602" s="17" customFormat="1" x14ac:dyDescent="0.25"/>
    <row r="603" s="17" customFormat="1" x14ac:dyDescent="0.25"/>
    <row r="604" s="17" customFormat="1" x14ac:dyDescent="0.25"/>
    <row r="605" s="17" customFormat="1" x14ac:dyDescent="0.25"/>
    <row r="606" s="17" customFormat="1" x14ac:dyDescent="0.25"/>
    <row r="607" s="17" customFormat="1" x14ac:dyDescent="0.25"/>
    <row r="608" s="17" customFormat="1" x14ac:dyDescent="0.25"/>
    <row r="609" s="17" customFormat="1" x14ac:dyDescent="0.25"/>
    <row r="610" s="17" customFormat="1" x14ac:dyDescent="0.25"/>
    <row r="611" s="17" customFormat="1" x14ac:dyDescent="0.25"/>
    <row r="612" s="17" customFormat="1" x14ac:dyDescent="0.25"/>
    <row r="613" s="17" customFormat="1" x14ac:dyDescent="0.25"/>
    <row r="614" s="17" customFormat="1" x14ac:dyDescent="0.25"/>
    <row r="615" s="17" customFormat="1" x14ac:dyDescent="0.25"/>
    <row r="616" s="17" customFormat="1" x14ac:dyDescent="0.25"/>
    <row r="617" s="17" customFormat="1" x14ac:dyDescent="0.25"/>
    <row r="618" s="17" customFormat="1" x14ac:dyDescent="0.25"/>
    <row r="619" s="17" customFormat="1" x14ac:dyDescent="0.25"/>
    <row r="620" s="17" customFormat="1" x14ac:dyDescent="0.25"/>
    <row r="621" s="17" customFormat="1" x14ac:dyDescent="0.25"/>
    <row r="622" s="17" customFormat="1" x14ac:dyDescent="0.25"/>
    <row r="623" s="17" customFormat="1" x14ac:dyDescent="0.25"/>
    <row r="624" s="17" customFormat="1" x14ac:dyDescent="0.25"/>
    <row r="625" s="17" customFormat="1" x14ac:dyDescent="0.25"/>
    <row r="626" s="17" customFormat="1" x14ac:dyDescent="0.25"/>
    <row r="627" s="17" customFormat="1" x14ac:dyDescent="0.25"/>
    <row r="628" s="17" customFormat="1" x14ac:dyDescent="0.25"/>
    <row r="629" s="17" customFormat="1" x14ac:dyDescent="0.25"/>
    <row r="630" s="17" customFormat="1" x14ac:dyDescent="0.25"/>
    <row r="631" s="17" customFormat="1" x14ac:dyDescent="0.25"/>
    <row r="632" s="17" customFormat="1" x14ac:dyDescent="0.25"/>
    <row r="633" s="17" customFormat="1" x14ac:dyDescent="0.25"/>
    <row r="634" s="17" customFormat="1" x14ac:dyDescent="0.25"/>
    <row r="635" s="17" customFormat="1" x14ac:dyDescent="0.25"/>
    <row r="636" s="17" customFormat="1" x14ac:dyDescent="0.25"/>
    <row r="637" s="17" customFormat="1" x14ac:dyDescent="0.25"/>
    <row r="638" s="17" customFormat="1" x14ac:dyDescent="0.25"/>
    <row r="639" s="17" customFormat="1" x14ac:dyDescent="0.25"/>
    <row r="640" s="17" customFormat="1" x14ac:dyDescent="0.25"/>
    <row r="641" s="17" customFormat="1" x14ac:dyDescent="0.25"/>
    <row r="642" s="17" customFormat="1" x14ac:dyDescent="0.25"/>
    <row r="643" s="17" customFormat="1" x14ac:dyDescent="0.25"/>
    <row r="644" s="17" customFormat="1" x14ac:dyDescent="0.25"/>
    <row r="645" s="17" customFormat="1" x14ac:dyDescent="0.25"/>
    <row r="646" s="17" customFormat="1" x14ac:dyDescent="0.25"/>
    <row r="647" s="17" customFormat="1" x14ac:dyDescent="0.25"/>
    <row r="648" s="17" customFormat="1" x14ac:dyDescent="0.25"/>
    <row r="649" s="17" customFormat="1" x14ac:dyDescent="0.25"/>
    <row r="650" s="17" customFormat="1" x14ac:dyDescent="0.25"/>
    <row r="651" s="17" customFormat="1" x14ac:dyDescent="0.25"/>
    <row r="652" s="17" customFormat="1" x14ac:dyDescent="0.25"/>
    <row r="653" s="17" customFormat="1" x14ac:dyDescent="0.25"/>
    <row r="654" s="17" customFormat="1" x14ac:dyDescent="0.25"/>
    <row r="655" s="17" customFormat="1" x14ac:dyDescent="0.25"/>
    <row r="656" s="17" customFormat="1" x14ac:dyDescent="0.25"/>
    <row r="657" s="17" customFormat="1" x14ac:dyDescent="0.25"/>
    <row r="658" s="17" customFormat="1" x14ac:dyDescent="0.25"/>
    <row r="659" s="17" customFormat="1" x14ac:dyDescent="0.25"/>
    <row r="660" s="17" customFormat="1" x14ac:dyDescent="0.25"/>
    <row r="661" s="17" customFormat="1" x14ac:dyDescent="0.25"/>
    <row r="662" s="17" customFormat="1" x14ac:dyDescent="0.25"/>
    <row r="663" s="17" customFormat="1" x14ac:dyDescent="0.25"/>
    <row r="664" s="17" customFormat="1" x14ac:dyDescent="0.25"/>
    <row r="665" s="17" customFormat="1" x14ac:dyDescent="0.25"/>
    <row r="666" s="17" customFormat="1" x14ac:dyDescent="0.25"/>
    <row r="667" s="17" customFormat="1" x14ac:dyDescent="0.25"/>
    <row r="668" s="17" customFormat="1" x14ac:dyDescent="0.25"/>
    <row r="669" s="17" customFormat="1" x14ac:dyDescent="0.25"/>
    <row r="670" s="17" customFormat="1" x14ac:dyDescent="0.25"/>
    <row r="671" s="17" customFormat="1" x14ac:dyDescent="0.25"/>
    <row r="672" s="17" customFormat="1" x14ac:dyDescent="0.25"/>
    <row r="673" s="17" customFormat="1" x14ac:dyDescent="0.25"/>
    <row r="674" s="17" customFormat="1" x14ac:dyDescent="0.25"/>
    <row r="675" s="17" customFormat="1" x14ac:dyDescent="0.25"/>
    <row r="676" s="17" customFormat="1" x14ac:dyDescent="0.25"/>
    <row r="677" s="17" customFormat="1" x14ac:dyDescent="0.25"/>
    <row r="678" s="17" customFormat="1" x14ac:dyDescent="0.25"/>
    <row r="679" s="17" customFormat="1" x14ac:dyDescent="0.25"/>
    <row r="680" s="17" customFormat="1" x14ac:dyDescent="0.25"/>
    <row r="681" s="17" customFormat="1" x14ac:dyDescent="0.25"/>
    <row r="682" s="17" customFormat="1" x14ac:dyDescent="0.25"/>
    <row r="683" s="17" customFormat="1" x14ac:dyDescent="0.25"/>
    <row r="684" s="17" customFormat="1" x14ac:dyDescent="0.25"/>
    <row r="685" s="17" customFormat="1" x14ac:dyDescent="0.25"/>
    <row r="686" s="17" customFormat="1" x14ac:dyDescent="0.25"/>
    <row r="687" s="17" customFormat="1" x14ac:dyDescent="0.25"/>
    <row r="688" s="17" customFormat="1" x14ac:dyDescent="0.25"/>
    <row r="689" s="17" customFormat="1" x14ac:dyDescent="0.25"/>
    <row r="690" s="17" customFormat="1" x14ac:dyDescent="0.25"/>
    <row r="691" s="17" customFormat="1" x14ac:dyDescent="0.25"/>
    <row r="692" s="17" customFormat="1" x14ac:dyDescent="0.25"/>
    <row r="693" s="17" customFormat="1" x14ac:dyDescent="0.25"/>
    <row r="694" s="17" customFormat="1" x14ac:dyDescent="0.25"/>
    <row r="695" s="17" customFormat="1" x14ac:dyDescent="0.25"/>
    <row r="696" s="17" customFormat="1" x14ac:dyDescent="0.25"/>
    <row r="697" s="17" customFormat="1" x14ac:dyDescent="0.25"/>
    <row r="698" s="17" customFormat="1" x14ac:dyDescent="0.25"/>
    <row r="699" s="17" customFormat="1" x14ac:dyDescent="0.25"/>
    <row r="700" s="17" customFormat="1" x14ac:dyDescent="0.25"/>
    <row r="701" s="17" customFormat="1" x14ac:dyDescent="0.25"/>
    <row r="702" s="17" customFormat="1" x14ac:dyDescent="0.25"/>
    <row r="703" s="17" customFormat="1" x14ac:dyDescent="0.25"/>
    <row r="704" s="17" customFormat="1" x14ac:dyDescent="0.25"/>
    <row r="705" s="17" customFormat="1" x14ac:dyDescent="0.25"/>
    <row r="706" s="17" customFormat="1" x14ac:dyDescent="0.25"/>
    <row r="707" s="17" customFormat="1" x14ac:dyDescent="0.25"/>
    <row r="708" s="17" customFormat="1" x14ac:dyDescent="0.25"/>
    <row r="709" s="17" customFormat="1" x14ac:dyDescent="0.25"/>
    <row r="710" s="17" customFormat="1" x14ac:dyDescent="0.25"/>
    <row r="711" s="17" customFormat="1" x14ac:dyDescent="0.25"/>
    <row r="712" s="17" customFormat="1" x14ac:dyDescent="0.25"/>
    <row r="713" s="17" customFormat="1" x14ac:dyDescent="0.25"/>
    <row r="714" s="17" customFormat="1" x14ac:dyDescent="0.25"/>
    <row r="715" s="17" customFormat="1" x14ac:dyDescent="0.25"/>
    <row r="716" s="17" customFormat="1" x14ac:dyDescent="0.25"/>
    <row r="717" s="17" customFormat="1" x14ac:dyDescent="0.25"/>
    <row r="718" s="17" customFormat="1" x14ac:dyDescent="0.25"/>
    <row r="719" s="17" customFormat="1" x14ac:dyDescent="0.25"/>
    <row r="720" s="17" customFormat="1" x14ac:dyDescent="0.25"/>
    <row r="721" s="17" customFormat="1" x14ac:dyDescent="0.25"/>
    <row r="722" s="17" customFormat="1" x14ac:dyDescent="0.25"/>
    <row r="723" s="17" customFormat="1" x14ac:dyDescent="0.25"/>
    <row r="724" s="17" customFormat="1" x14ac:dyDescent="0.25"/>
    <row r="725" s="17" customFormat="1" x14ac:dyDescent="0.25"/>
    <row r="726" s="17" customFormat="1" x14ac:dyDescent="0.25"/>
    <row r="727" s="17" customFormat="1" x14ac:dyDescent="0.25"/>
    <row r="728" s="17" customFormat="1" x14ac:dyDescent="0.25"/>
    <row r="729" s="17" customFormat="1" x14ac:dyDescent="0.25"/>
    <row r="730" s="17" customFormat="1" x14ac:dyDescent="0.25"/>
    <row r="731" s="17" customFormat="1" x14ac:dyDescent="0.25"/>
    <row r="732" s="17" customFormat="1" x14ac:dyDescent="0.25"/>
    <row r="733" s="17" customFormat="1" x14ac:dyDescent="0.25"/>
    <row r="734" s="17" customFormat="1" x14ac:dyDescent="0.25"/>
    <row r="735" s="17" customFormat="1" x14ac:dyDescent="0.25"/>
    <row r="736" s="17" customFormat="1" x14ac:dyDescent="0.25"/>
    <row r="737" s="17" customFormat="1" x14ac:dyDescent="0.25"/>
    <row r="738" s="17" customFormat="1" x14ac:dyDescent="0.25"/>
    <row r="739" s="17" customFormat="1" x14ac:dyDescent="0.25"/>
    <row r="740" s="17" customFormat="1" x14ac:dyDescent="0.25"/>
    <row r="741" s="17" customFormat="1" x14ac:dyDescent="0.25"/>
    <row r="742" s="17" customFormat="1" x14ac:dyDescent="0.25"/>
    <row r="743" s="17" customFormat="1" x14ac:dyDescent="0.25"/>
    <row r="744" s="17" customFormat="1" x14ac:dyDescent="0.25"/>
    <row r="745" s="17" customFormat="1" x14ac:dyDescent="0.25"/>
    <row r="746" s="17" customFormat="1" x14ac:dyDescent="0.25"/>
    <row r="747" s="17" customFormat="1" x14ac:dyDescent="0.25"/>
    <row r="748" s="17" customFormat="1" x14ac:dyDescent="0.25"/>
    <row r="749" s="17" customFormat="1" x14ac:dyDescent="0.25"/>
    <row r="750" s="17" customFormat="1" x14ac:dyDescent="0.25"/>
    <row r="751" s="17" customFormat="1" x14ac:dyDescent="0.25"/>
    <row r="752" s="17" customFormat="1" x14ac:dyDescent="0.25"/>
    <row r="753" s="17" customFormat="1" x14ac:dyDescent="0.25"/>
    <row r="754" s="17" customFormat="1" x14ac:dyDescent="0.25"/>
    <row r="755" s="17" customFormat="1" x14ac:dyDescent="0.25"/>
    <row r="756" s="17" customFormat="1" x14ac:dyDescent="0.25"/>
    <row r="757" s="17" customFormat="1" x14ac:dyDescent="0.25"/>
    <row r="758" s="17" customFormat="1" x14ac:dyDescent="0.25"/>
    <row r="759" s="17" customFormat="1" x14ac:dyDescent="0.25"/>
    <row r="760" s="17" customFormat="1" x14ac:dyDescent="0.25"/>
    <row r="761" s="17" customFormat="1" x14ac:dyDescent="0.25"/>
    <row r="762" s="17" customFormat="1" x14ac:dyDescent="0.25"/>
    <row r="763" s="17" customFormat="1" x14ac:dyDescent="0.25"/>
    <row r="764" s="17" customFormat="1" x14ac:dyDescent="0.25"/>
    <row r="765" s="17" customFormat="1" x14ac:dyDescent="0.25"/>
    <row r="766" s="17" customFormat="1" x14ac:dyDescent="0.25"/>
    <row r="767" s="17" customFormat="1" x14ac:dyDescent="0.25"/>
    <row r="768" s="17" customFormat="1" x14ac:dyDescent="0.25"/>
    <row r="769" s="17" customFormat="1" x14ac:dyDescent="0.25"/>
    <row r="770" s="17" customFormat="1" x14ac:dyDescent="0.25"/>
    <row r="771" s="17" customFormat="1" x14ac:dyDescent="0.25"/>
    <row r="772" s="17" customFormat="1" x14ac:dyDescent="0.25"/>
    <row r="773" s="17" customFormat="1" x14ac:dyDescent="0.25"/>
    <row r="774" s="17" customFormat="1" x14ac:dyDescent="0.25"/>
    <row r="775" s="17" customFormat="1" x14ac:dyDescent="0.25"/>
    <row r="776" s="17" customFormat="1" x14ac:dyDescent="0.25"/>
    <row r="777" s="17" customFormat="1" x14ac:dyDescent="0.25"/>
    <row r="778" s="17" customFormat="1" x14ac:dyDescent="0.25"/>
    <row r="779" s="17" customFormat="1" x14ac:dyDescent="0.25"/>
    <row r="780" s="17" customFormat="1" x14ac:dyDescent="0.25"/>
    <row r="781" s="17" customFormat="1" x14ac:dyDescent="0.25"/>
    <row r="782" s="17" customFormat="1" x14ac:dyDescent="0.25"/>
    <row r="783" s="17" customFormat="1" x14ac:dyDescent="0.25"/>
    <row r="784" s="17" customFormat="1" x14ac:dyDescent="0.25"/>
    <row r="785" s="17" customFormat="1" x14ac:dyDescent="0.25"/>
    <row r="786" s="17" customFormat="1" x14ac:dyDescent="0.25"/>
    <row r="787" s="17" customFormat="1" x14ac:dyDescent="0.25"/>
    <row r="788" s="17" customFormat="1" x14ac:dyDescent="0.25"/>
    <row r="789" s="17" customFormat="1" x14ac:dyDescent="0.25"/>
    <row r="790" s="17" customFormat="1" x14ac:dyDescent="0.25"/>
    <row r="791" s="17" customFormat="1" x14ac:dyDescent="0.25"/>
    <row r="792" s="17" customFormat="1" x14ac:dyDescent="0.25"/>
    <row r="793" s="17" customFormat="1" x14ac:dyDescent="0.25"/>
    <row r="794" s="17" customFormat="1" x14ac:dyDescent="0.25"/>
    <row r="795" s="17" customFormat="1" x14ac:dyDescent="0.25"/>
    <row r="796" s="17" customFormat="1" x14ac:dyDescent="0.25"/>
    <row r="797" s="17" customFormat="1" x14ac:dyDescent="0.25"/>
    <row r="798" s="17" customFormat="1" x14ac:dyDescent="0.25"/>
    <row r="799" s="17" customFormat="1" x14ac:dyDescent="0.25"/>
    <row r="800" s="17" customFormat="1" x14ac:dyDescent="0.25"/>
    <row r="801" s="17" customFormat="1" x14ac:dyDescent="0.25"/>
    <row r="802" s="17" customFormat="1" x14ac:dyDescent="0.25"/>
    <row r="803" s="17" customFormat="1" x14ac:dyDescent="0.25"/>
    <row r="804" s="17" customFormat="1" x14ac:dyDescent="0.25"/>
    <row r="805" s="17" customFormat="1" x14ac:dyDescent="0.25"/>
    <row r="806" s="17" customFormat="1" x14ac:dyDescent="0.25"/>
    <row r="807" s="17" customFormat="1" x14ac:dyDescent="0.25"/>
    <row r="808" s="17" customFormat="1" x14ac:dyDescent="0.25"/>
    <row r="809" s="17" customFormat="1" x14ac:dyDescent="0.25"/>
    <row r="810" s="17" customFormat="1" x14ac:dyDescent="0.25"/>
    <row r="811" s="17" customFormat="1" x14ac:dyDescent="0.25"/>
    <row r="812" s="17" customFormat="1" x14ac:dyDescent="0.25"/>
    <row r="813" s="17" customFormat="1" x14ac:dyDescent="0.25"/>
    <row r="814" s="17" customFormat="1" x14ac:dyDescent="0.25"/>
    <row r="815" s="17" customFormat="1" x14ac:dyDescent="0.25"/>
    <row r="816" s="17" customFormat="1" x14ac:dyDescent="0.25"/>
    <row r="817" s="17" customFormat="1" x14ac:dyDescent="0.25"/>
    <row r="818" s="17" customFormat="1" x14ac:dyDescent="0.25"/>
    <row r="819" s="17" customFormat="1" x14ac:dyDescent="0.25"/>
    <row r="820" s="17" customFormat="1" x14ac:dyDescent="0.25"/>
    <row r="821" s="17" customFormat="1" x14ac:dyDescent="0.25"/>
    <row r="822" s="17" customFormat="1" x14ac:dyDescent="0.25"/>
    <row r="823" s="17" customFormat="1" x14ac:dyDescent="0.25"/>
    <row r="824" s="17" customFormat="1" x14ac:dyDescent="0.25"/>
    <row r="825" s="17" customFormat="1" x14ac:dyDescent="0.25"/>
    <row r="826" s="17" customFormat="1" x14ac:dyDescent="0.25"/>
    <row r="827" s="17" customFormat="1" x14ac:dyDescent="0.25"/>
    <row r="828" s="17" customFormat="1" x14ac:dyDescent="0.25"/>
    <row r="829" s="17" customFormat="1" x14ac:dyDescent="0.25"/>
    <row r="830" s="17" customFormat="1" x14ac:dyDescent="0.25"/>
    <row r="831" s="17" customFormat="1" x14ac:dyDescent="0.25"/>
    <row r="832" s="17" customFormat="1" x14ac:dyDescent="0.25"/>
    <row r="833" s="17" customFormat="1" x14ac:dyDescent="0.25"/>
    <row r="834" s="17" customFormat="1" x14ac:dyDescent="0.25"/>
    <row r="835" s="17" customFormat="1" x14ac:dyDescent="0.25"/>
    <row r="836" s="17" customFormat="1" x14ac:dyDescent="0.25"/>
    <row r="837" s="17" customFormat="1" x14ac:dyDescent="0.25"/>
    <row r="838" s="17" customFormat="1" x14ac:dyDescent="0.25"/>
    <row r="839" s="17" customFormat="1" x14ac:dyDescent="0.25"/>
    <row r="840" s="17" customFormat="1" x14ac:dyDescent="0.25"/>
    <row r="841" s="17" customFormat="1" x14ac:dyDescent="0.25"/>
    <row r="842" s="17" customFormat="1" x14ac:dyDescent="0.25"/>
    <row r="843" s="17" customFormat="1" x14ac:dyDescent="0.25"/>
    <row r="844" s="17" customFormat="1" x14ac:dyDescent="0.25"/>
    <row r="845" s="17" customFormat="1" x14ac:dyDescent="0.25"/>
    <row r="846" s="17" customFormat="1" x14ac:dyDescent="0.25"/>
    <row r="847" s="17" customFormat="1" x14ac:dyDescent="0.25"/>
    <row r="848" s="17" customFormat="1" x14ac:dyDescent="0.25"/>
    <row r="849" s="17" customFormat="1" x14ac:dyDescent="0.25"/>
    <row r="850" s="17" customFormat="1" x14ac:dyDescent="0.25"/>
    <row r="851" s="17" customFormat="1" x14ac:dyDescent="0.25"/>
    <row r="852" s="17" customFormat="1" x14ac:dyDescent="0.25"/>
    <row r="853" s="17" customFormat="1" x14ac:dyDescent="0.25"/>
    <row r="854" s="17" customFormat="1" x14ac:dyDescent="0.25"/>
    <row r="855" s="17" customFormat="1" x14ac:dyDescent="0.25"/>
    <row r="856" s="17" customFormat="1" x14ac:dyDescent="0.25"/>
    <row r="857" s="17" customFormat="1" x14ac:dyDescent="0.25"/>
    <row r="858" s="17" customFormat="1" x14ac:dyDescent="0.25"/>
    <row r="859" s="17" customFormat="1" x14ac:dyDescent="0.25"/>
    <row r="860" s="17" customFormat="1" x14ac:dyDescent="0.25"/>
    <row r="861" s="17" customFormat="1" x14ac:dyDescent="0.25"/>
    <row r="862" s="17" customFormat="1" x14ac:dyDescent="0.25"/>
    <row r="863" s="17" customFormat="1" x14ac:dyDescent="0.25"/>
    <row r="864" s="17" customFormat="1" x14ac:dyDescent="0.25"/>
    <row r="865" s="17" customFormat="1" x14ac:dyDescent="0.25"/>
    <row r="866" s="17" customFormat="1" x14ac:dyDescent="0.25"/>
    <row r="867" s="17" customFormat="1" x14ac:dyDescent="0.25"/>
    <row r="868" s="17" customFormat="1" x14ac:dyDescent="0.25"/>
    <row r="869" s="17" customFormat="1" x14ac:dyDescent="0.25"/>
    <row r="870" s="17" customFormat="1" x14ac:dyDescent="0.25"/>
    <row r="871" s="17" customFormat="1" x14ac:dyDescent="0.25"/>
    <row r="872" s="17" customFormat="1" x14ac:dyDescent="0.25"/>
    <row r="873" s="17" customFormat="1" x14ac:dyDescent="0.25"/>
    <row r="874" s="17" customFormat="1" x14ac:dyDescent="0.25"/>
    <row r="875" s="17" customFormat="1" x14ac:dyDescent="0.25"/>
    <row r="876" s="17" customFormat="1" x14ac:dyDescent="0.25"/>
    <row r="877" s="17" customFormat="1" x14ac:dyDescent="0.25"/>
    <row r="878" s="17" customFormat="1" x14ac:dyDescent="0.25"/>
    <row r="879" s="17" customFormat="1" x14ac:dyDescent="0.25"/>
    <row r="880" s="17" customFormat="1" x14ac:dyDescent="0.25"/>
    <row r="881" s="17" customFormat="1" x14ac:dyDescent="0.25"/>
    <row r="882" s="17" customFormat="1" x14ac:dyDescent="0.25"/>
    <row r="883" s="17" customFormat="1" x14ac:dyDescent="0.25"/>
    <row r="884" s="17" customFormat="1" x14ac:dyDescent="0.25"/>
    <row r="885" s="17" customFormat="1" x14ac:dyDescent="0.25"/>
    <row r="886" s="17" customFormat="1" x14ac:dyDescent="0.25"/>
    <row r="887" s="17" customFormat="1" x14ac:dyDescent="0.25"/>
    <row r="888" s="17" customFormat="1" x14ac:dyDescent="0.25"/>
    <row r="889" s="17" customFormat="1" x14ac:dyDescent="0.25"/>
    <row r="890" s="17" customFormat="1" x14ac:dyDescent="0.25"/>
    <row r="891" s="17" customFormat="1" x14ac:dyDescent="0.25"/>
    <row r="892" s="17" customFormat="1" x14ac:dyDescent="0.25"/>
    <row r="893" s="17" customFormat="1" x14ac:dyDescent="0.25"/>
    <row r="894" s="17" customFormat="1" x14ac:dyDescent="0.25"/>
    <row r="895" s="17" customFormat="1" x14ac:dyDescent="0.25"/>
    <row r="896" s="17" customFormat="1" x14ac:dyDescent="0.25"/>
    <row r="897" s="17" customFormat="1" x14ac:dyDescent="0.25"/>
    <row r="898" s="17" customFormat="1" x14ac:dyDescent="0.25"/>
    <row r="899" s="17" customFormat="1" x14ac:dyDescent="0.25"/>
    <row r="900" s="17" customFormat="1" x14ac:dyDescent="0.25"/>
    <row r="901" s="17" customFormat="1" x14ac:dyDescent="0.25"/>
    <row r="902" s="17" customFormat="1" x14ac:dyDescent="0.25"/>
    <row r="903" s="17" customFormat="1" x14ac:dyDescent="0.25"/>
    <row r="904" s="17" customFormat="1" x14ac:dyDescent="0.25"/>
    <row r="905" s="17" customFormat="1" x14ac:dyDescent="0.25"/>
    <row r="906" s="17" customFormat="1" x14ac:dyDescent="0.25"/>
    <row r="907" s="17" customFormat="1" x14ac:dyDescent="0.25"/>
    <row r="908" s="17" customFormat="1" x14ac:dyDescent="0.25"/>
    <row r="909" s="17" customFormat="1" x14ac:dyDescent="0.25"/>
    <row r="910" s="17" customFormat="1" x14ac:dyDescent="0.25"/>
    <row r="911" s="17" customFormat="1" x14ac:dyDescent="0.25"/>
    <row r="912" s="17" customFormat="1" x14ac:dyDescent="0.25"/>
    <row r="913" s="17" customFormat="1" x14ac:dyDescent="0.25"/>
    <row r="914" s="17" customFormat="1" x14ac:dyDescent="0.25"/>
    <row r="915" s="17" customFormat="1" x14ac:dyDescent="0.25"/>
    <row r="916" s="17" customFormat="1" x14ac:dyDescent="0.25"/>
    <row r="917" s="17" customFormat="1" x14ac:dyDescent="0.25"/>
    <row r="918" s="17" customFormat="1" x14ac:dyDescent="0.25"/>
    <row r="919" s="17" customFormat="1" x14ac:dyDescent="0.25"/>
    <row r="920" s="17" customFormat="1" x14ac:dyDescent="0.25"/>
    <row r="921" s="17" customFormat="1" x14ac:dyDescent="0.25"/>
    <row r="922" s="17" customFormat="1" x14ac:dyDescent="0.25"/>
    <row r="923" s="17" customFormat="1" x14ac:dyDescent="0.25"/>
    <row r="924" s="17" customFormat="1" x14ac:dyDescent="0.25"/>
    <row r="925" s="17" customFormat="1" x14ac:dyDescent="0.25"/>
    <row r="926" s="17" customFormat="1" x14ac:dyDescent="0.25"/>
    <row r="927" s="17" customFormat="1" x14ac:dyDescent="0.25"/>
    <row r="928" s="17" customFormat="1" x14ac:dyDescent="0.25"/>
    <row r="929" s="17" customFormat="1" x14ac:dyDescent="0.25"/>
    <row r="930" s="17" customFormat="1" x14ac:dyDescent="0.25"/>
    <row r="931" s="17" customFormat="1" x14ac:dyDescent="0.25"/>
    <row r="932" s="17" customFormat="1" x14ac:dyDescent="0.25"/>
    <row r="933" s="17" customFormat="1" x14ac:dyDescent="0.25"/>
    <row r="934" s="17" customFormat="1" x14ac:dyDescent="0.25"/>
    <row r="935" s="17" customFormat="1" x14ac:dyDescent="0.25"/>
    <row r="936" s="17" customFormat="1" x14ac:dyDescent="0.25"/>
    <row r="937" s="17" customFormat="1" x14ac:dyDescent="0.25"/>
    <row r="938" s="17" customFormat="1" x14ac:dyDescent="0.25"/>
    <row r="939" s="17" customFormat="1" x14ac:dyDescent="0.25"/>
    <row r="940" s="17" customFormat="1" x14ac:dyDescent="0.25"/>
    <row r="941" s="17" customFormat="1" x14ac:dyDescent="0.25"/>
    <row r="942" s="17" customFormat="1" x14ac:dyDescent="0.25"/>
    <row r="943" s="17" customFormat="1" x14ac:dyDescent="0.25"/>
    <row r="944" s="17" customFormat="1" x14ac:dyDescent="0.25"/>
    <row r="945" s="17" customFormat="1" x14ac:dyDescent="0.25"/>
    <row r="946" s="17" customFormat="1" x14ac:dyDescent="0.25"/>
    <row r="947" s="17" customFormat="1" x14ac:dyDescent="0.25"/>
    <row r="948" s="17" customFormat="1" x14ac:dyDescent="0.25"/>
    <row r="949" s="17" customFormat="1" x14ac:dyDescent="0.25"/>
    <row r="950" s="17" customFormat="1" x14ac:dyDescent="0.25"/>
    <row r="951" s="17" customFormat="1" x14ac:dyDescent="0.25"/>
    <row r="952" s="17" customFormat="1" x14ac:dyDescent="0.25"/>
    <row r="953" s="17" customFormat="1" x14ac:dyDescent="0.25"/>
    <row r="954" s="17" customFormat="1" x14ac:dyDescent="0.25"/>
    <row r="955" s="17" customFormat="1" x14ac:dyDescent="0.25"/>
    <row r="956" s="17" customFormat="1" x14ac:dyDescent="0.25"/>
    <row r="957" s="17" customFormat="1" x14ac:dyDescent="0.25"/>
    <row r="958" s="17" customFormat="1" x14ac:dyDescent="0.25"/>
    <row r="959" s="17" customFormat="1" x14ac:dyDescent="0.25"/>
    <row r="960" s="17" customFormat="1" x14ac:dyDescent="0.25"/>
    <row r="961" s="17" customFormat="1" x14ac:dyDescent="0.25"/>
    <row r="962" s="17" customFormat="1" x14ac:dyDescent="0.25"/>
    <row r="963" s="17" customFormat="1" x14ac:dyDescent="0.25"/>
    <row r="964" s="17" customFormat="1" x14ac:dyDescent="0.25"/>
    <row r="965" s="17" customFormat="1" x14ac:dyDescent="0.25"/>
    <row r="966" s="17" customFormat="1" x14ac:dyDescent="0.25"/>
    <row r="967" s="17" customFormat="1" x14ac:dyDescent="0.25"/>
    <row r="968" s="17" customFormat="1" x14ac:dyDescent="0.25"/>
    <row r="969" s="17" customFormat="1" x14ac:dyDescent="0.25"/>
    <row r="970" s="17" customFormat="1" x14ac:dyDescent="0.25"/>
    <row r="971" s="17" customFormat="1" x14ac:dyDescent="0.25"/>
    <row r="972" s="17" customFormat="1" x14ac:dyDescent="0.25"/>
    <row r="973" s="17" customFormat="1" x14ac:dyDescent="0.25"/>
    <row r="974" s="17" customFormat="1" x14ac:dyDescent="0.25"/>
    <row r="975" s="17" customFormat="1" x14ac:dyDescent="0.25"/>
    <row r="976" s="17" customFormat="1" x14ac:dyDescent="0.25"/>
    <row r="977" s="17" customFormat="1" x14ac:dyDescent="0.25"/>
    <row r="978" s="17" customFormat="1" x14ac:dyDescent="0.25"/>
    <row r="979" s="17" customFormat="1" x14ac:dyDescent="0.25"/>
    <row r="980" s="17" customFormat="1" x14ac:dyDescent="0.25"/>
    <row r="981" s="17" customFormat="1" x14ac:dyDescent="0.25"/>
    <row r="982" s="17" customFormat="1" x14ac:dyDescent="0.25"/>
    <row r="983" s="17" customFormat="1" x14ac:dyDescent="0.25"/>
    <row r="984" s="17" customFormat="1" x14ac:dyDescent="0.25"/>
    <row r="985" s="17" customFormat="1" x14ac:dyDescent="0.25"/>
    <row r="986" s="17" customFormat="1" x14ac:dyDescent="0.25"/>
    <row r="987" s="17" customFormat="1" x14ac:dyDescent="0.25"/>
    <row r="988" s="17" customFormat="1" x14ac:dyDescent="0.25"/>
    <row r="989" s="17" customFormat="1" x14ac:dyDescent="0.25"/>
    <row r="990" s="17" customFormat="1" x14ac:dyDescent="0.25"/>
    <row r="991" s="17" customFormat="1" x14ac:dyDescent="0.25"/>
    <row r="992" s="17" customFormat="1" x14ac:dyDescent="0.25"/>
    <row r="993" s="17" customFormat="1" x14ac:dyDescent="0.25"/>
    <row r="994" s="17" customFormat="1" x14ac:dyDescent="0.25"/>
    <row r="995" s="17" customFormat="1" x14ac:dyDescent="0.25"/>
    <row r="996" s="17" customFormat="1" x14ac:dyDescent="0.25"/>
    <row r="997" s="17" customFormat="1" x14ac:dyDescent="0.25"/>
    <row r="998" s="17" customFormat="1" x14ac:dyDescent="0.25"/>
    <row r="999" s="17" customFormat="1" x14ac:dyDescent="0.25"/>
    <row r="1000" s="17" customFormat="1" x14ac:dyDescent="0.25"/>
    <row r="1001" s="17" customFormat="1" x14ac:dyDescent="0.25"/>
    <row r="1002" s="17" customFormat="1" x14ac:dyDescent="0.25"/>
    <row r="1003" s="17" customFormat="1" x14ac:dyDescent="0.25"/>
    <row r="1004" s="17" customFormat="1" x14ac:dyDescent="0.25"/>
    <row r="1005" s="17" customFormat="1" x14ac:dyDescent="0.25"/>
    <row r="1006" s="17" customFormat="1" x14ac:dyDescent="0.25"/>
    <row r="1007" s="17" customFormat="1" x14ac:dyDescent="0.25"/>
    <row r="1008" s="17" customFormat="1" x14ac:dyDescent="0.25"/>
    <row r="1009" s="17" customFormat="1" x14ac:dyDescent="0.25"/>
    <row r="1010" s="17" customFormat="1" x14ac:dyDescent="0.25"/>
    <row r="1011" s="17" customFormat="1" x14ac:dyDescent="0.25"/>
    <row r="1012" s="17" customFormat="1" x14ac:dyDescent="0.25"/>
    <row r="1013" s="17" customFormat="1" x14ac:dyDescent="0.25"/>
    <row r="1014" s="17" customFormat="1" x14ac:dyDescent="0.25"/>
    <row r="1015" s="17" customFormat="1" x14ac:dyDescent="0.25"/>
    <row r="1016" s="17" customFormat="1" x14ac:dyDescent="0.25"/>
    <row r="1017" s="17" customFormat="1" x14ac:dyDescent="0.25"/>
    <row r="1018" s="17" customFormat="1" x14ac:dyDescent="0.25"/>
    <row r="1019" s="17" customFormat="1" x14ac:dyDescent="0.25"/>
    <row r="1020" s="17" customFormat="1" x14ac:dyDescent="0.25"/>
    <row r="1021" s="17" customFormat="1" x14ac:dyDescent="0.25"/>
    <row r="1022" s="17" customFormat="1" x14ac:dyDescent="0.25"/>
    <row r="1023" s="17" customFormat="1" x14ac:dyDescent="0.25"/>
    <row r="1024" s="17" customFormat="1" x14ac:dyDescent="0.25"/>
    <row r="1025" s="17" customFormat="1" x14ac:dyDescent="0.25"/>
    <row r="1026" s="17" customFormat="1" x14ac:dyDescent="0.25"/>
    <row r="1027" s="17" customFormat="1" x14ac:dyDescent="0.25"/>
    <row r="1028" s="17" customFormat="1" x14ac:dyDescent="0.25"/>
    <row r="1029" s="17" customFormat="1" x14ac:dyDescent="0.25"/>
    <row r="1030" s="17" customFormat="1" x14ac:dyDescent="0.25"/>
    <row r="1031" s="17" customFormat="1" x14ac:dyDescent="0.25"/>
    <row r="1032" s="17" customFormat="1" x14ac:dyDescent="0.25"/>
    <row r="1033" s="17" customFormat="1" x14ac:dyDescent="0.25"/>
    <row r="1034" s="17" customFormat="1" x14ac:dyDescent="0.25"/>
    <row r="1035" s="17" customFormat="1" x14ac:dyDescent="0.25"/>
    <row r="1036" s="17" customFormat="1" x14ac:dyDescent="0.25"/>
    <row r="1037" s="17" customFormat="1" x14ac:dyDescent="0.25"/>
    <row r="1038" s="17" customFormat="1" x14ac:dyDescent="0.25"/>
    <row r="1039" s="17" customFormat="1" x14ac:dyDescent="0.25"/>
    <row r="1040" s="17" customFormat="1" x14ac:dyDescent="0.25"/>
    <row r="1041" s="17" customFormat="1" x14ac:dyDescent="0.25"/>
    <row r="1042" s="17" customFormat="1" x14ac:dyDescent="0.25"/>
    <row r="1043" s="17" customFormat="1" x14ac:dyDescent="0.25"/>
    <row r="1044" s="17" customFormat="1" x14ac:dyDescent="0.25"/>
    <row r="1045" s="17" customFormat="1" x14ac:dyDescent="0.25"/>
    <row r="1046" s="17" customFormat="1" x14ac:dyDescent="0.25"/>
    <row r="1047" s="17" customFormat="1" x14ac:dyDescent="0.25"/>
    <row r="1048" s="17" customFormat="1" x14ac:dyDescent="0.25"/>
    <row r="1049" s="17" customFormat="1" x14ac:dyDescent="0.25"/>
    <row r="1050" s="17" customFormat="1" x14ac:dyDescent="0.25"/>
    <row r="1051" s="17" customFormat="1" x14ac:dyDescent="0.25"/>
    <row r="1052" s="17" customFormat="1" x14ac:dyDescent="0.25"/>
    <row r="1053" s="17" customFormat="1" x14ac:dyDescent="0.25"/>
    <row r="1054" s="17" customFormat="1" x14ac:dyDescent="0.25"/>
    <row r="1055" s="17" customFormat="1" x14ac:dyDescent="0.25"/>
    <row r="1056" s="17" customFormat="1" x14ac:dyDescent="0.25"/>
    <row r="1057" s="17" customFormat="1" x14ac:dyDescent="0.25"/>
    <row r="1058" s="17" customFormat="1" x14ac:dyDescent="0.25"/>
    <row r="1059" s="17" customFormat="1" x14ac:dyDescent="0.25"/>
    <row r="1060" s="17" customFormat="1" x14ac:dyDescent="0.25"/>
    <row r="1061" s="17" customFormat="1" x14ac:dyDescent="0.25"/>
    <row r="1062" s="17" customFormat="1" x14ac:dyDescent="0.25"/>
    <row r="1063" s="17" customFormat="1" x14ac:dyDescent="0.25"/>
    <row r="1064" s="17" customFormat="1" x14ac:dyDescent="0.25"/>
    <row r="1065" s="17" customFormat="1" x14ac:dyDescent="0.25"/>
    <row r="1066" s="17" customFormat="1" x14ac:dyDescent="0.25"/>
    <row r="1067" s="17" customFormat="1" x14ac:dyDescent="0.25"/>
    <row r="1068" s="17" customFormat="1" x14ac:dyDescent="0.25"/>
    <row r="1069" s="17" customFormat="1" x14ac:dyDescent="0.25"/>
    <row r="1070" s="17" customFormat="1" x14ac:dyDescent="0.25"/>
    <row r="1071" s="17" customFormat="1" x14ac:dyDescent="0.25"/>
    <row r="1072" s="17" customFormat="1" x14ac:dyDescent="0.25"/>
    <row r="1073" s="17" customFormat="1" x14ac:dyDescent="0.25"/>
    <row r="1074" s="17" customFormat="1" x14ac:dyDescent="0.25"/>
    <row r="1075" s="17" customFormat="1" x14ac:dyDescent="0.25"/>
    <row r="1076" s="17" customFormat="1" x14ac:dyDescent="0.25"/>
    <row r="1077" s="17" customFormat="1" x14ac:dyDescent="0.25"/>
    <row r="1078" s="17" customFormat="1" x14ac:dyDescent="0.25"/>
    <row r="1079" s="17" customFormat="1" x14ac:dyDescent="0.25"/>
    <row r="1080" s="17" customFormat="1" x14ac:dyDescent="0.25"/>
    <row r="1081" s="17" customFormat="1" x14ac:dyDescent="0.25"/>
    <row r="1082" s="17" customFormat="1" x14ac:dyDescent="0.25"/>
    <row r="1083" s="17" customFormat="1" x14ac:dyDescent="0.25"/>
    <row r="1084" s="17" customFormat="1" x14ac:dyDescent="0.25"/>
    <row r="1085" s="17" customFormat="1" x14ac:dyDescent="0.25"/>
    <row r="1086" s="17" customFormat="1" x14ac:dyDescent="0.25"/>
    <row r="1087" s="17" customFormat="1" x14ac:dyDescent="0.25"/>
    <row r="1088" s="17" customFormat="1" x14ac:dyDescent="0.25"/>
    <row r="1089" s="17" customFormat="1" x14ac:dyDescent="0.25"/>
    <row r="1090" s="17" customFormat="1" x14ac:dyDescent="0.25"/>
    <row r="1091" s="17" customFormat="1" x14ac:dyDescent="0.25"/>
    <row r="1092" s="17" customFormat="1" x14ac:dyDescent="0.25"/>
    <row r="1093" s="17" customFormat="1" x14ac:dyDescent="0.25"/>
    <row r="1094" s="17" customFormat="1" x14ac:dyDescent="0.25"/>
    <row r="1095" s="17" customFormat="1" x14ac:dyDescent="0.25"/>
    <row r="1096" s="17" customFormat="1" x14ac:dyDescent="0.25"/>
    <row r="1097" s="17" customFormat="1" x14ac:dyDescent="0.25"/>
    <row r="1098" s="17" customFormat="1" x14ac:dyDescent="0.25"/>
    <row r="1099" s="17" customFormat="1" x14ac:dyDescent="0.25"/>
    <row r="1100" s="17" customFormat="1" x14ac:dyDescent="0.25"/>
    <row r="1101" s="17" customFormat="1" x14ac:dyDescent="0.25"/>
    <row r="1102" s="17" customFormat="1" x14ac:dyDescent="0.25"/>
    <row r="1103" s="17" customFormat="1" x14ac:dyDescent="0.25"/>
    <row r="1104" s="17" customFormat="1" x14ac:dyDescent="0.25"/>
    <row r="1105" s="17" customFormat="1" x14ac:dyDescent="0.25"/>
    <row r="1106" s="17" customFormat="1" x14ac:dyDescent="0.25"/>
    <row r="1107" s="17" customFormat="1" x14ac:dyDescent="0.25"/>
    <row r="1108" s="17" customFormat="1" x14ac:dyDescent="0.25"/>
    <row r="1109" s="17" customFormat="1" x14ac:dyDescent="0.25"/>
    <row r="1110" s="17" customFormat="1" x14ac:dyDescent="0.25"/>
    <row r="1111" s="17" customFormat="1" x14ac:dyDescent="0.25"/>
    <row r="1112" s="17" customFormat="1" x14ac:dyDescent="0.25"/>
    <row r="1113" s="17" customFormat="1" x14ac:dyDescent="0.25"/>
    <row r="1114" s="17" customFormat="1" x14ac:dyDescent="0.25"/>
    <row r="1115" s="17" customFormat="1" x14ac:dyDescent="0.25"/>
    <row r="1116" s="17" customFormat="1" x14ac:dyDescent="0.25"/>
    <row r="1117" s="17" customFormat="1" x14ac:dyDescent="0.25"/>
    <row r="1118" s="17" customFormat="1" x14ac:dyDescent="0.25"/>
    <row r="1119" s="17" customFormat="1" x14ac:dyDescent="0.25"/>
    <row r="1120" s="17" customFormat="1" x14ac:dyDescent="0.25"/>
    <row r="1121" s="17" customFormat="1" x14ac:dyDescent="0.25"/>
    <row r="1122" s="17" customFormat="1" x14ac:dyDescent="0.25"/>
    <row r="1123" s="17" customFormat="1" x14ac:dyDescent="0.25"/>
    <row r="1124" s="17" customFormat="1" x14ac:dyDescent="0.25"/>
    <row r="1125" s="17" customFormat="1" x14ac:dyDescent="0.25"/>
    <row r="1126" s="17" customFormat="1" x14ac:dyDescent="0.25"/>
    <row r="1127" s="17" customFormat="1" x14ac:dyDescent="0.25"/>
    <row r="1128" s="17" customFormat="1" x14ac:dyDescent="0.25"/>
    <row r="1129" s="17" customFormat="1" x14ac:dyDescent="0.25"/>
    <row r="1130" s="17" customFormat="1" x14ac:dyDescent="0.25"/>
    <row r="1131" s="17" customFormat="1" x14ac:dyDescent="0.25"/>
    <row r="1132" s="17" customFormat="1" x14ac:dyDescent="0.25"/>
    <row r="1133" s="17" customFormat="1" x14ac:dyDescent="0.25"/>
    <row r="1134" s="17" customFormat="1" x14ac:dyDescent="0.25"/>
    <row r="1135" s="17" customFormat="1" x14ac:dyDescent="0.25"/>
    <row r="1136" s="17" customFormat="1" x14ac:dyDescent="0.25"/>
    <row r="1137" s="17" customFormat="1" x14ac:dyDescent="0.25"/>
    <row r="1138" s="17" customFormat="1" x14ac:dyDescent="0.25"/>
    <row r="1139" s="17" customFormat="1" x14ac:dyDescent="0.25"/>
    <row r="1140" s="17" customFormat="1" x14ac:dyDescent="0.25"/>
    <row r="1141" s="17" customFormat="1" x14ac:dyDescent="0.25"/>
    <row r="1142" s="17" customFormat="1" x14ac:dyDescent="0.25"/>
    <row r="1143" s="17" customFormat="1" x14ac:dyDescent="0.25"/>
    <row r="1144" s="17" customFormat="1" x14ac:dyDescent="0.25"/>
    <row r="1145" s="17" customFormat="1" x14ac:dyDescent="0.25"/>
    <row r="1146" s="17" customFormat="1" x14ac:dyDescent="0.25"/>
    <row r="1147" s="17" customFormat="1" x14ac:dyDescent="0.25"/>
    <row r="1148" s="17" customFormat="1" x14ac:dyDescent="0.25"/>
    <row r="1149" s="17" customFormat="1" x14ac:dyDescent="0.25"/>
    <row r="1150" s="17" customFormat="1" x14ac:dyDescent="0.25"/>
    <row r="1151" s="17" customFormat="1" x14ac:dyDescent="0.25"/>
    <row r="1152" s="17" customFormat="1" x14ac:dyDescent="0.25"/>
    <row r="1153" s="17" customFormat="1" x14ac:dyDescent="0.25"/>
    <row r="1154" s="17" customFormat="1" x14ac:dyDescent="0.25"/>
    <row r="1155" s="17" customFormat="1" x14ac:dyDescent="0.25"/>
    <row r="1156" s="17" customFormat="1" x14ac:dyDescent="0.25"/>
    <row r="1157" s="17" customFormat="1" x14ac:dyDescent="0.25"/>
    <row r="1158" s="17" customFormat="1" x14ac:dyDescent="0.25"/>
    <row r="1159" s="17" customFormat="1" x14ac:dyDescent="0.25"/>
    <row r="1160" s="17" customFormat="1" x14ac:dyDescent="0.25"/>
    <row r="1161" s="17" customFormat="1" x14ac:dyDescent="0.25"/>
    <row r="1162" s="17" customFormat="1" x14ac:dyDescent="0.25"/>
    <row r="1163" s="17" customFormat="1" x14ac:dyDescent="0.25"/>
    <row r="1164" s="17" customFormat="1" x14ac:dyDescent="0.25"/>
    <row r="1165" s="17" customFormat="1" x14ac:dyDescent="0.25"/>
    <row r="1166" s="17" customFormat="1" x14ac:dyDescent="0.25"/>
    <row r="1167" s="17" customFormat="1" x14ac:dyDescent="0.25"/>
    <row r="1168" s="17" customFormat="1" x14ac:dyDescent="0.25"/>
    <row r="1169" s="17" customFormat="1" x14ac:dyDescent="0.25"/>
    <row r="1170" s="17" customFormat="1" x14ac:dyDescent="0.25"/>
    <row r="1171" s="17" customFormat="1" x14ac:dyDescent="0.25"/>
    <row r="1172" s="17" customFormat="1" x14ac:dyDescent="0.25"/>
    <row r="1173" s="17" customFormat="1" x14ac:dyDescent="0.25"/>
    <row r="1174" s="17" customFormat="1" x14ac:dyDescent="0.25"/>
    <row r="1175" s="17" customFormat="1" x14ac:dyDescent="0.25"/>
    <row r="1176" s="17" customFormat="1" x14ac:dyDescent="0.25"/>
    <row r="1177" s="17" customFormat="1" x14ac:dyDescent="0.25"/>
    <row r="1178" s="17" customFormat="1" x14ac:dyDescent="0.25"/>
    <row r="1179" s="17" customFormat="1" x14ac:dyDescent="0.25"/>
    <row r="1180" s="17" customFormat="1" x14ac:dyDescent="0.25"/>
    <row r="1181" s="17" customFormat="1" x14ac:dyDescent="0.25"/>
    <row r="1182" s="17" customFormat="1" x14ac:dyDescent="0.25"/>
    <row r="1183" s="17" customFormat="1" x14ac:dyDescent="0.25"/>
    <row r="1184" s="17" customFormat="1" x14ac:dyDescent="0.25"/>
    <row r="1185" s="17" customFormat="1" x14ac:dyDescent="0.25"/>
    <row r="1186" s="17" customFormat="1" x14ac:dyDescent="0.25"/>
    <row r="1187" s="17" customFormat="1" x14ac:dyDescent="0.25"/>
    <row r="1188" s="17" customFormat="1" x14ac:dyDescent="0.25"/>
    <row r="1189" s="17" customFormat="1" x14ac:dyDescent="0.25"/>
    <row r="1190" s="17" customFormat="1" x14ac:dyDescent="0.25"/>
    <row r="1191" s="17" customFormat="1" x14ac:dyDescent="0.25"/>
  </sheetData>
  <sheetProtection algorithmName="SHA-512" hashValue="eJEiYzvznXvmtKSfRxOaDDtJlhReqopnacEQQl1DLsQAF9vd+/uiMPMAhi+7jsEL73KC9XSqn89ijkPBRllJRw==" saltValue="j6+ChoXfxhi0nf9GXO2y+g==" spinCount="100000" sheet="1" selectLockedCells="1" selectUnlockedCells="1"/>
  <customSheetViews>
    <customSheetView guid="{D8312950-E576-4135-AF64-A034CFB4E6FC}" scale="85">
      <selection activeCell="K29" sqref="K29"/>
      <pageMargins left="0.7" right="0.7" top="0.75" bottom="0.75" header="0.3" footer="0.3"/>
      <pageSetup paperSize="9" orientation="portrait" verticalDpi="0" r:id="rId1"/>
    </customSheetView>
  </customSheetViews>
  <hyperlinks>
    <hyperlink ref="C16" r:id="rId2" xr:uid="{00000000-0004-0000-0000-000000000000}"/>
  </hyperlinks>
  <pageMargins left="0.7" right="0.7" top="0.75" bottom="0.75" header="0.3" footer="0.3"/>
  <pageSetup paperSize="9" orientation="portrait" verticalDpi="0" r:id="rId3"/>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NP1624"/>
  <sheetViews>
    <sheetView zoomScale="85" zoomScaleNormal="85" zoomScalePageLayoutView="70" workbookViewId="0">
      <selection activeCell="E20" sqref="E20"/>
    </sheetView>
  </sheetViews>
  <sheetFormatPr defaultRowHeight="15" x14ac:dyDescent="0.25"/>
  <cols>
    <col min="2" max="2" width="10.85546875" style="17" bestFit="1" customWidth="1"/>
    <col min="3" max="3" width="130.42578125" style="38" bestFit="1" customWidth="1"/>
    <col min="4" max="4" width="56" bestFit="1" customWidth="1"/>
    <col min="5" max="5" width="20.85546875" bestFit="1" customWidth="1"/>
    <col min="6" max="6" width="8" bestFit="1" customWidth="1"/>
    <col min="7" max="7" width="20.85546875" customWidth="1"/>
    <col min="8" max="8" width="16.5703125" bestFit="1" customWidth="1"/>
    <col min="9" max="9" width="16.5703125" customWidth="1"/>
    <col min="10" max="10" width="6.28515625" style="17" bestFit="1" customWidth="1"/>
    <col min="11" max="11" width="9.140625" style="17"/>
    <col min="12" max="12" width="11.140625" style="17" bestFit="1" customWidth="1"/>
    <col min="13" max="13" width="9.140625" style="17" customWidth="1"/>
    <col min="14" max="14" width="9.140625" style="17"/>
    <col min="15" max="37" width="9.140625" style="17" customWidth="1"/>
    <col min="38" max="38" width="9.140625" style="17"/>
    <col min="39" max="39" width="9.140625" style="17" customWidth="1"/>
    <col min="40" max="1056" width="9.140625" style="17"/>
  </cols>
  <sheetData>
    <row r="1" spans="1:43" s="17" customFormat="1" x14ac:dyDescent="0.25">
      <c r="C1" s="37"/>
      <c r="E1" s="19"/>
      <c r="F1" s="19"/>
      <c r="G1" s="19"/>
      <c r="H1" s="19"/>
      <c r="I1" s="19"/>
      <c r="J1" s="46" t="s">
        <v>6</v>
      </c>
      <c r="K1" s="46" t="s">
        <v>70</v>
      </c>
      <c r="L1" s="47" t="s">
        <v>62</v>
      </c>
      <c r="M1" s="18">
        <f>IF(J43&gt;0,J43,0)</f>
        <v>67</v>
      </c>
    </row>
    <row r="2" spans="1:43" s="17" customFormat="1" x14ac:dyDescent="0.25">
      <c r="C2" s="37"/>
      <c r="E2" s="19"/>
      <c r="F2" s="19"/>
      <c r="G2" s="19"/>
      <c r="H2" s="19"/>
      <c r="I2" s="19"/>
      <c r="J2" s="46"/>
      <c r="K2" s="46"/>
      <c r="L2" s="47"/>
      <c r="M2" s="18"/>
    </row>
    <row r="3" spans="1:43" s="17" customFormat="1" x14ac:dyDescent="0.25">
      <c r="C3" s="37"/>
      <c r="E3" s="19"/>
      <c r="F3" s="19"/>
      <c r="G3" s="19"/>
      <c r="H3" s="19"/>
      <c r="I3" s="19"/>
      <c r="J3" s="46"/>
      <c r="K3" s="46"/>
      <c r="L3" s="47"/>
      <c r="M3" s="18"/>
    </row>
    <row r="4" spans="1:43" x14ac:dyDescent="0.25">
      <c r="C4" s="37"/>
      <c r="D4" s="1" t="s">
        <v>1</v>
      </c>
      <c r="E4" s="19"/>
      <c r="F4" s="19"/>
      <c r="G4" s="19"/>
      <c r="H4" s="19"/>
      <c r="I4" s="19"/>
      <c r="J4" s="46"/>
      <c r="K4" s="46"/>
      <c r="L4" s="47"/>
      <c r="M4" s="18"/>
    </row>
    <row r="5" spans="1:43" x14ac:dyDescent="0.25">
      <c r="A5" s="85" t="s">
        <v>111</v>
      </c>
      <c r="B5" s="20" t="s">
        <v>0</v>
      </c>
      <c r="C5" s="36" t="s">
        <v>112</v>
      </c>
      <c r="D5" s="52" t="s">
        <v>68</v>
      </c>
      <c r="E5" s="17"/>
      <c r="F5" s="17"/>
      <c r="G5" s="17"/>
      <c r="H5" s="17"/>
      <c r="I5" s="17"/>
      <c r="J5" s="18">
        <f>VLOOKUP(D5,Achtergrond!C3:D4,2)</f>
        <v>5</v>
      </c>
      <c r="K5" s="18"/>
      <c r="L5" s="18"/>
      <c r="M5" s="18"/>
    </row>
    <row r="6" spans="1:43" x14ac:dyDescent="0.25">
      <c r="A6" s="85"/>
      <c r="E6" s="17"/>
      <c r="F6" s="17"/>
      <c r="G6" s="17"/>
      <c r="H6" s="17"/>
      <c r="I6" s="17"/>
      <c r="J6" s="18"/>
      <c r="K6" s="18"/>
      <c r="L6" s="18"/>
      <c r="M6" s="18"/>
      <c r="N6" s="86"/>
      <c r="O6" s="86"/>
      <c r="P6" s="86"/>
      <c r="Q6" s="86"/>
      <c r="R6" s="86"/>
      <c r="S6" s="86"/>
      <c r="T6" s="86"/>
      <c r="U6" s="86"/>
      <c r="V6" s="86"/>
      <c r="W6" s="86"/>
      <c r="X6" s="86"/>
      <c r="Y6" s="86"/>
      <c r="Z6" s="86"/>
      <c r="AA6" s="86"/>
      <c r="AB6" s="86"/>
      <c r="AC6" s="86"/>
      <c r="AD6" s="86"/>
      <c r="AE6" s="86"/>
      <c r="AF6" s="86"/>
      <c r="AG6" s="86"/>
      <c r="AH6" s="86"/>
      <c r="AI6" s="86"/>
      <c r="AJ6" s="86"/>
      <c r="AK6" s="86"/>
      <c r="AL6" s="86"/>
      <c r="AM6" s="41"/>
      <c r="AN6" s="41"/>
      <c r="AO6" s="41"/>
      <c r="AP6" s="41"/>
      <c r="AQ6" s="41"/>
    </row>
    <row r="7" spans="1:43" x14ac:dyDescent="0.25">
      <c r="A7" s="85"/>
      <c r="B7" s="20" t="s">
        <v>2</v>
      </c>
      <c r="C7" s="36" t="s">
        <v>3</v>
      </c>
      <c r="D7" s="52" t="s">
        <v>68</v>
      </c>
      <c r="E7" s="17"/>
      <c r="F7" s="17"/>
      <c r="G7" s="17"/>
      <c r="H7" s="17"/>
      <c r="I7" s="17"/>
      <c r="J7" s="18">
        <f>VLOOKUP(D7,Achtergrond!C7:D8,2)</f>
        <v>5</v>
      </c>
      <c r="K7" s="18"/>
      <c r="L7" s="18"/>
      <c r="M7" s="18"/>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row>
    <row r="8" spans="1:43" x14ac:dyDescent="0.25">
      <c r="A8" s="85"/>
      <c r="E8" s="17"/>
      <c r="F8" s="17"/>
      <c r="G8" s="17"/>
      <c r="H8" s="17"/>
      <c r="I8" s="17"/>
      <c r="J8" s="18"/>
      <c r="K8" s="18"/>
      <c r="L8" s="18"/>
      <c r="AO8" s="41"/>
      <c r="AP8" s="41"/>
      <c r="AQ8" s="41"/>
    </row>
    <row r="9" spans="1:43" x14ac:dyDescent="0.25">
      <c r="A9" s="85"/>
      <c r="B9" s="20" t="s">
        <v>7</v>
      </c>
      <c r="C9" s="36" t="s">
        <v>28</v>
      </c>
      <c r="D9" s="52" t="s">
        <v>68</v>
      </c>
      <c r="E9" s="17"/>
      <c r="F9" s="17"/>
      <c r="G9" s="17"/>
      <c r="H9" s="17"/>
      <c r="I9" s="17"/>
      <c r="J9" s="18">
        <f>VLOOKUP(D9,Achtergrond!C11:D12,2)</f>
        <v>5</v>
      </c>
      <c r="K9" s="18"/>
      <c r="L9" s="18"/>
    </row>
    <row r="10" spans="1:43" x14ac:dyDescent="0.25">
      <c r="A10" s="85"/>
      <c r="E10" s="17"/>
      <c r="F10" s="17"/>
      <c r="G10" s="17"/>
      <c r="H10" s="17"/>
      <c r="I10" s="17"/>
      <c r="J10" s="18"/>
      <c r="K10" s="18"/>
      <c r="L10" s="18"/>
    </row>
    <row r="11" spans="1:43" x14ac:dyDescent="0.25">
      <c r="A11" s="85"/>
      <c r="B11" s="20" t="s">
        <v>8</v>
      </c>
      <c r="C11" s="36" t="s">
        <v>9</v>
      </c>
      <c r="D11" s="52" t="s">
        <v>4</v>
      </c>
      <c r="E11" s="17"/>
      <c r="F11" s="17"/>
      <c r="G11" s="17"/>
      <c r="H11" s="17"/>
      <c r="I11" s="17"/>
      <c r="J11" s="18">
        <f>VLOOKUP(D11,Achtergrond!C15:D16,2)</f>
        <v>5</v>
      </c>
      <c r="K11" s="18"/>
      <c r="L11" s="18"/>
    </row>
    <row r="12" spans="1:43" x14ac:dyDescent="0.25">
      <c r="A12" s="85"/>
      <c r="E12" s="17"/>
      <c r="F12" s="17"/>
      <c r="G12" s="17"/>
      <c r="H12" s="17"/>
      <c r="I12" s="17"/>
      <c r="J12" s="18"/>
      <c r="K12" s="18"/>
      <c r="L12" s="18"/>
    </row>
    <row r="13" spans="1:43" x14ac:dyDescent="0.25">
      <c r="A13" s="85"/>
      <c r="B13" s="20" t="s">
        <v>12</v>
      </c>
      <c r="C13" s="36" t="s">
        <v>113</v>
      </c>
      <c r="D13" s="52" t="s">
        <v>63</v>
      </c>
      <c r="E13" s="17"/>
      <c r="F13" s="17"/>
      <c r="G13" s="17"/>
      <c r="H13" s="17"/>
      <c r="I13" s="17"/>
      <c r="J13" s="18">
        <f>VLOOKUP(D13,Achtergrond!C19:D21,2)</f>
        <v>5</v>
      </c>
      <c r="K13" s="18"/>
      <c r="L13" s="18"/>
    </row>
    <row r="14" spans="1:43" x14ac:dyDescent="0.25">
      <c r="A14" s="85"/>
      <c r="E14" s="17"/>
      <c r="F14" s="17"/>
      <c r="G14" s="17"/>
      <c r="H14" s="17"/>
      <c r="I14" s="17"/>
      <c r="J14" s="18"/>
      <c r="K14" s="48">
        <f>SUM(J5:J13)</f>
        <v>25</v>
      </c>
      <c r="L14" s="18"/>
    </row>
    <row r="15" spans="1:43" ht="15" customHeight="1" x14ac:dyDescent="0.25">
      <c r="A15" s="87" t="s">
        <v>31</v>
      </c>
      <c r="B15" s="20" t="s">
        <v>11</v>
      </c>
      <c r="C15" s="36" t="s">
        <v>74</v>
      </c>
      <c r="D15" s="53">
        <v>100000</v>
      </c>
      <c r="E15" s="27"/>
      <c r="F15" s="27"/>
      <c r="G15" s="27"/>
      <c r="H15" s="27"/>
      <c r="I15" s="27"/>
      <c r="J15" s="18"/>
      <c r="K15" s="48"/>
      <c r="L15" s="18"/>
    </row>
    <row r="16" spans="1:43" x14ac:dyDescent="0.25">
      <c r="A16" s="87"/>
      <c r="E16" s="17"/>
      <c r="F16" s="17"/>
      <c r="G16" s="17"/>
      <c r="H16" s="17"/>
      <c r="I16" s="17"/>
      <c r="K16" s="22"/>
    </row>
    <row r="17" spans="1:12" x14ac:dyDescent="0.25">
      <c r="A17" s="87"/>
      <c r="B17" s="20" t="s">
        <v>13</v>
      </c>
      <c r="C17" s="36" t="s">
        <v>14</v>
      </c>
      <c r="D17" s="17"/>
      <c r="E17" s="17"/>
      <c r="F17" s="17"/>
      <c r="G17" s="17"/>
      <c r="H17" s="17"/>
      <c r="I17" s="17"/>
      <c r="J17" s="23"/>
    </row>
    <row r="18" spans="1:12" ht="45" x14ac:dyDescent="0.25">
      <c r="A18" s="87"/>
      <c r="B18" s="19" t="s">
        <v>75</v>
      </c>
      <c r="C18" s="37" t="s">
        <v>76</v>
      </c>
      <c r="D18" s="19" t="s">
        <v>77</v>
      </c>
      <c r="E18" s="19" t="s">
        <v>78</v>
      </c>
      <c r="F18" s="19" t="s">
        <v>79</v>
      </c>
      <c r="G18" s="82" t="s">
        <v>182</v>
      </c>
      <c r="H18" s="82" t="s">
        <v>183</v>
      </c>
      <c r="I18" s="82" t="s">
        <v>188</v>
      </c>
    </row>
    <row r="19" spans="1:12" x14ac:dyDescent="0.25">
      <c r="A19" s="87"/>
      <c r="B19" s="24" t="s">
        <v>80</v>
      </c>
      <c r="C19" s="54" t="s">
        <v>49</v>
      </c>
      <c r="D19" s="52" t="s">
        <v>175</v>
      </c>
      <c r="E19" s="53">
        <v>50000</v>
      </c>
      <c r="F19" s="52" t="s">
        <v>68</v>
      </c>
      <c r="G19" s="30">
        <f>MAX(Energie!K4,Energie!K16,Energie!K28,Energie!K40)</f>
        <v>2000</v>
      </c>
      <c r="H19" s="83"/>
      <c r="I19" s="30">
        <f>SUM(Energie!M4,Energie!M16,Energie!M40)</f>
        <v>2000</v>
      </c>
      <c r="J19" s="28" t="str">
        <f>IF(D19=Achtergrond!$C$30,"Dit gebouw is niet geschikt voor riothermie","")</f>
        <v/>
      </c>
    </row>
    <row r="20" spans="1:12" ht="15" customHeight="1" x14ac:dyDescent="0.25">
      <c r="A20" s="87"/>
      <c r="B20" s="24" t="s">
        <v>81</v>
      </c>
      <c r="C20" s="54"/>
      <c r="D20" s="52"/>
      <c r="E20" s="53"/>
      <c r="F20" s="52"/>
      <c r="G20" s="30">
        <f>MAX(Energie!K5,Energie!K17,Energie!K29)</f>
        <v>0</v>
      </c>
      <c r="H20" s="83"/>
      <c r="I20" s="30">
        <f>SUM(Energie!M5,Energie!M17,Energie!M41)</f>
        <v>0</v>
      </c>
      <c r="J20" s="28" t="str">
        <f>IF(D20=Achtergrond!$C$30,"Dit gebouw is niet geschikt voor riothermie","")</f>
        <v/>
      </c>
    </row>
    <row r="21" spans="1:12" x14ac:dyDescent="0.25">
      <c r="A21" s="87"/>
      <c r="B21" s="24" t="s">
        <v>82</v>
      </c>
      <c r="C21" s="54"/>
      <c r="D21" s="52"/>
      <c r="E21" s="53"/>
      <c r="F21" s="52"/>
      <c r="G21" s="30">
        <f>MAX(Energie!K6,Energie!K18,Energie!K30)</f>
        <v>0</v>
      </c>
      <c r="H21" s="83"/>
      <c r="I21" s="30">
        <f>SUM(Energie!M6,Energie!M18,Energie!M42)</f>
        <v>0</v>
      </c>
      <c r="J21" s="28" t="str">
        <f>IF(D21=Achtergrond!$C$30,"Dit gebouw is niet geschikt voor riothermie","")</f>
        <v/>
      </c>
    </row>
    <row r="22" spans="1:12" ht="15" customHeight="1" x14ac:dyDescent="0.25">
      <c r="A22" s="87"/>
      <c r="B22" s="24" t="s">
        <v>83</v>
      </c>
      <c r="C22" s="54"/>
      <c r="D22" s="52"/>
      <c r="E22" s="53"/>
      <c r="F22" s="52"/>
      <c r="G22" s="30">
        <f>MAX(Energie!K7,Energie!K19,Energie!K31)</f>
        <v>0</v>
      </c>
      <c r="H22" s="83"/>
      <c r="I22" s="30">
        <f>SUM(Energie!M7,Energie!M19,Energie!M43)</f>
        <v>0</v>
      </c>
      <c r="J22" s="28" t="str">
        <f>IF(D22=Achtergrond!$C$30,"Dit gebouw is niet geschikt voor riothermie","")</f>
        <v/>
      </c>
    </row>
    <row r="23" spans="1:12" x14ac:dyDescent="0.25">
      <c r="A23" s="87"/>
      <c r="B23" s="24" t="s">
        <v>84</v>
      </c>
      <c r="C23" s="54"/>
      <c r="D23" s="52"/>
      <c r="E23" s="53"/>
      <c r="F23" s="52"/>
      <c r="G23" s="30">
        <f>MAX(Energie!K8,Energie!K20,Energie!K32)</f>
        <v>0</v>
      </c>
      <c r="H23" s="83"/>
      <c r="I23" s="30">
        <f>SUM(Energie!M8,Energie!M20,Energie!M44)</f>
        <v>0</v>
      </c>
      <c r="J23" s="28" t="str">
        <f>IF(D23=Achtergrond!$C$30,"Dit gebouw is niet geschikt voor riothermie","")</f>
        <v/>
      </c>
    </row>
    <row r="24" spans="1:12" x14ac:dyDescent="0.25">
      <c r="A24" s="87"/>
      <c r="B24" s="24" t="s">
        <v>85</v>
      </c>
      <c r="C24" s="54"/>
      <c r="D24" s="52"/>
      <c r="E24" s="53"/>
      <c r="F24" s="52"/>
      <c r="G24" s="30">
        <f>MAX(Energie!K9,Energie!K21,Energie!K33)</f>
        <v>0</v>
      </c>
      <c r="H24" s="83"/>
      <c r="I24" s="30">
        <f>SUM(Energie!M9,Energie!M21,Energie!M45)</f>
        <v>0</v>
      </c>
      <c r="J24" s="28" t="str">
        <f>IF(D24=Achtergrond!$C$30,"Dit gebouw is niet geschikt voor riothermie","")</f>
        <v/>
      </c>
    </row>
    <row r="25" spans="1:12" x14ac:dyDescent="0.25">
      <c r="A25" s="87"/>
      <c r="B25" s="24" t="s">
        <v>86</v>
      </c>
      <c r="C25" s="54"/>
      <c r="D25" s="52"/>
      <c r="E25" s="53"/>
      <c r="F25" s="52"/>
      <c r="G25" s="30">
        <f>MAX(Energie!K10,Energie!K22,Energie!K34)</f>
        <v>0</v>
      </c>
      <c r="H25" s="83"/>
      <c r="I25" s="30">
        <f>SUM(Energie!M10,Energie!M22,Energie!M46)</f>
        <v>0</v>
      </c>
      <c r="J25" s="28" t="str">
        <f>IF(D25=Achtergrond!$C$30,"Dit gebouw is niet geschikt voor riothermie","")</f>
        <v/>
      </c>
    </row>
    <row r="26" spans="1:12" x14ac:dyDescent="0.25">
      <c r="A26" s="87"/>
      <c r="B26" s="24" t="s">
        <v>87</v>
      </c>
      <c r="C26" s="54"/>
      <c r="D26" s="52"/>
      <c r="E26" s="53"/>
      <c r="F26" s="52"/>
      <c r="G26" s="30">
        <f>MAX(Energie!K11,Energie!K23,Energie!K35)</f>
        <v>0</v>
      </c>
      <c r="H26" s="83"/>
      <c r="I26" s="30">
        <f>SUM(Energie!M11,Energie!M23,Energie!M47)</f>
        <v>0</v>
      </c>
      <c r="J26" s="28" t="str">
        <f>IF(D26=Achtergrond!$C$30,"Dit gebouw is niet geschikt voor riothermie","")</f>
        <v/>
      </c>
    </row>
    <row r="27" spans="1:12" x14ac:dyDescent="0.25">
      <c r="A27" s="87"/>
      <c r="B27" s="24" t="s">
        <v>88</v>
      </c>
      <c r="C27" s="54"/>
      <c r="D27" s="52"/>
      <c r="E27" s="53"/>
      <c r="F27" s="52"/>
      <c r="G27" s="30">
        <f>MAX(Energie!K12,Energie!K24,Energie!K36)</f>
        <v>0</v>
      </c>
      <c r="H27" s="83"/>
      <c r="I27" s="30">
        <f>SUM(Energie!M12,Energie!M24,Energie!M48)</f>
        <v>0</v>
      </c>
      <c r="J27" s="28" t="str">
        <f>IF(D27=Achtergrond!$C$30,"Dit gebouw is niet geschikt voor riothermie","")</f>
        <v/>
      </c>
    </row>
    <row r="28" spans="1:12" x14ac:dyDescent="0.25">
      <c r="A28" s="87"/>
      <c r="B28" s="24" t="s">
        <v>89</v>
      </c>
      <c r="C28" s="54"/>
      <c r="D28" s="52"/>
      <c r="E28" s="53"/>
      <c r="F28" s="52"/>
      <c r="G28" s="30">
        <f>MAX(Energie!K13,Energie!K25,Energie!K37)</f>
        <v>0</v>
      </c>
      <c r="H28" s="83"/>
      <c r="I28" s="30">
        <f>SUM(Energie!M13,Energie!M25,Energie!M49)</f>
        <v>0</v>
      </c>
      <c r="J28" s="28" t="str">
        <f>IF(D28=Achtergrond!$C$30,"Dit gebouw is niet geschikt voor riothermie","")</f>
        <v/>
      </c>
    </row>
    <row r="29" spans="1:12" x14ac:dyDescent="0.25">
      <c r="A29" s="87"/>
      <c r="B29" s="24"/>
      <c r="C29" s="39"/>
      <c r="D29" s="17"/>
      <c r="E29" s="17"/>
      <c r="F29" s="17"/>
      <c r="G29" s="30">
        <f>SUM(G19:G28)</f>
        <v>2000</v>
      </c>
      <c r="H29" s="30">
        <f>SUM(H19:H28)</f>
        <v>0</v>
      </c>
      <c r="I29" s="30">
        <f>Energie!C15</f>
        <v>2000</v>
      </c>
      <c r="J29" s="18"/>
      <c r="K29" s="49">
        <f>Energie!C26</f>
        <v>25</v>
      </c>
      <c r="L29" s="18"/>
    </row>
    <row r="30" spans="1:12" x14ac:dyDescent="0.25">
      <c r="A30" s="84" t="s">
        <v>32</v>
      </c>
      <c r="E30" s="17"/>
      <c r="F30" s="17"/>
      <c r="G30" s="17"/>
      <c r="H30" s="17"/>
      <c r="I30" s="17"/>
      <c r="J30" s="18"/>
      <c r="K30" s="18"/>
      <c r="L30" s="18"/>
    </row>
    <row r="31" spans="1:12" ht="15" customHeight="1" x14ac:dyDescent="0.25">
      <c r="A31" s="84"/>
      <c r="B31" s="20" t="s">
        <v>134</v>
      </c>
      <c r="C31" s="36" t="s">
        <v>119</v>
      </c>
      <c r="D31" s="52" t="s">
        <v>68</v>
      </c>
      <c r="E31" s="17"/>
      <c r="F31" s="17"/>
      <c r="G31" s="17"/>
      <c r="H31" s="17"/>
      <c r="I31" s="17"/>
      <c r="J31" s="18">
        <f>VLOOKUP(D31,Achtergrond!C51:D53,2)</f>
        <v>5</v>
      </c>
      <c r="K31" s="18"/>
      <c r="L31" s="18"/>
    </row>
    <row r="32" spans="1:12" ht="15" customHeight="1" x14ac:dyDescent="0.25">
      <c r="A32" s="84"/>
      <c r="E32" s="17"/>
      <c r="F32" s="17"/>
      <c r="G32" s="17"/>
      <c r="H32" s="17"/>
      <c r="I32" s="17"/>
      <c r="J32" s="18"/>
      <c r="K32" s="18"/>
      <c r="L32" s="18"/>
    </row>
    <row r="33" spans="1:12" x14ac:dyDescent="0.25">
      <c r="A33" s="84"/>
      <c r="B33" s="20" t="s">
        <v>25</v>
      </c>
      <c r="C33" s="9" t="s">
        <v>173</v>
      </c>
      <c r="D33" s="52" t="s">
        <v>23</v>
      </c>
      <c r="E33" s="17"/>
      <c r="F33" s="17"/>
      <c r="G33" s="17"/>
      <c r="H33" s="17"/>
      <c r="I33" s="17"/>
      <c r="J33" s="18">
        <f>VLOOKUP(D33,Achtergrond!C56:D59,2)</f>
        <v>10</v>
      </c>
      <c r="K33" s="18"/>
      <c r="L33" s="18"/>
    </row>
    <row r="34" spans="1:12" x14ac:dyDescent="0.25">
      <c r="A34" s="84"/>
      <c r="E34" s="17"/>
      <c r="F34" s="17"/>
      <c r="G34" s="17"/>
      <c r="H34" s="17"/>
      <c r="I34" s="17"/>
      <c r="J34" s="18"/>
      <c r="K34" s="18"/>
      <c r="L34" s="18"/>
    </row>
    <row r="35" spans="1:12" x14ac:dyDescent="0.25">
      <c r="A35" s="84"/>
      <c r="B35" s="20" t="s">
        <v>26</v>
      </c>
      <c r="C35" s="36" t="s">
        <v>116</v>
      </c>
      <c r="D35" s="55">
        <v>40</v>
      </c>
      <c r="E35" s="28" t="str">
        <f>IF(Achtergrond!F63=-100,"De bron is niet geschikt","")</f>
        <v/>
      </c>
      <c r="F35" s="25"/>
      <c r="G35" s="25"/>
      <c r="H35" s="25"/>
      <c r="I35" s="25"/>
      <c r="J35" s="18">
        <f>SUM(Achtergrond!F62:F67)</f>
        <v>12</v>
      </c>
      <c r="K35" s="18"/>
      <c r="L35" s="18"/>
    </row>
    <row r="36" spans="1:12" x14ac:dyDescent="0.25">
      <c r="A36" s="84"/>
      <c r="E36" s="17"/>
      <c r="F36" s="17"/>
      <c r="G36" s="17"/>
      <c r="H36" s="17"/>
      <c r="I36" s="17"/>
      <c r="J36" s="18"/>
      <c r="K36" s="18"/>
      <c r="L36" s="18"/>
    </row>
    <row r="37" spans="1:12" ht="15" customHeight="1" x14ac:dyDescent="0.25">
      <c r="A37" s="84"/>
      <c r="B37" s="20" t="s">
        <v>27</v>
      </c>
      <c r="C37" s="36" t="s">
        <v>29</v>
      </c>
      <c r="D37" s="52" t="s">
        <v>48</v>
      </c>
      <c r="E37" s="28" t="str">
        <f>IF(D37=Achtergrond!C70,"De bron is niet geschikt","")</f>
        <v/>
      </c>
      <c r="F37" s="17"/>
      <c r="G37" s="17"/>
      <c r="H37" s="17"/>
      <c r="I37" s="17"/>
      <c r="J37" s="18">
        <f>VLOOKUP(D37,Achtergrond!C70:D72,2)</f>
        <v>5</v>
      </c>
      <c r="K37" s="18"/>
      <c r="L37" s="18"/>
    </row>
    <row r="38" spans="1:12" x14ac:dyDescent="0.25">
      <c r="A38" s="84"/>
      <c r="E38" s="17"/>
      <c r="F38" s="17"/>
      <c r="G38" s="17"/>
      <c r="H38" s="17"/>
      <c r="I38" s="17"/>
      <c r="J38" s="18"/>
      <c r="K38" s="18"/>
      <c r="L38" s="18"/>
    </row>
    <row r="39" spans="1:12" ht="15" customHeight="1" x14ac:dyDescent="0.25">
      <c r="A39" s="84"/>
      <c r="B39" s="20" t="s">
        <v>59</v>
      </c>
      <c r="C39" s="36" t="s">
        <v>117</v>
      </c>
      <c r="D39" s="56">
        <v>50000</v>
      </c>
      <c r="E39" s="33" t="str">
        <f>IF(Achtergrond!F63=-100,"De bron is niet geschikt","")</f>
        <v/>
      </c>
      <c r="F39" s="26"/>
      <c r="G39" s="26"/>
      <c r="H39" s="26"/>
      <c r="I39" s="26"/>
      <c r="J39" s="50" t="s">
        <v>106</v>
      </c>
      <c r="K39" s="18"/>
      <c r="L39" s="18"/>
    </row>
    <row r="40" spans="1:12" x14ac:dyDescent="0.25">
      <c r="A40" s="84"/>
      <c r="E40" s="17"/>
      <c r="F40" s="17"/>
      <c r="G40" s="17"/>
      <c r="H40" s="17"/>
      <c r="I40" s="17"/>
      <c r="J40" s="18"/>
      <c r="K40" s="18"/>
      <c r="L40" s="18"/>
    </row>
    <row r="41" spans="1:12" x14ac:dyDescent="0.25">
      <c r="A41" s="84"/>
      <c r="B41" s="20" t="s">
        <v>60</v>
      </c>
      <c r="C41" s="36" t="s">
        <v>33</v>
      </c>
      <c r="D41" s="52" t="s">
        <v>35</v>
      </c>
      <c r="E41" s="17"/>
      <c r="F41" s="17"/>
      <c r="G41" s="17"/>
      <c r="H41" s="17"/>
      <c r="I41" s="17"/>
      <c r="J41" s="18">
        <f>VLOOKUP(D41,Achtergrond!C77:D81,2)</f>
        <v>10</v>
      </c>
      <c r="K41" s="51">
        <f>SUM(J30:J41)</f>
        <v>42</v>
      </c>
      <c r="L41" s="18"/>
    </row>
    <row r="42" spans="1:12" x14ac:dyDescent="0.25">
      <c r="A42" s="84"/>
      <c r="D42" s="17"/>
      <c r="E42" s="17"/>
      <c r="F42" s="17"/>
      <c r="G42" s="17"/>
      <c r="H42" s="17"/>
      <c r="I42" s="17"/>
      <c r="J42" s="18"/>
      <c r="K42" s="18"/>
      <c r="L42" s="18"/>
    </row>
    <row r="43" spans="1:12" x14ac:dyDescent="0.25">
      <c r="A43" s="84"/>
      <c r="D43" s="17"/>
      <c r="E43" s="17"/>
      <c r="F43" s="18" t="s">
        <v>62</v>
      </c>
      <c r="G43" s="17"/>
      <c r="H43" s="17"/>
      <c r="I43" s="17"/>
      <c r="J43" s="18">
        <f>SUM(J5:J41)</f>
        <v>67</v>
      </c>
      <c r="K43" s="18"/>
      <c r="L43" s="18"/>
    </row>
    <row r="44" spans="1:12" x14ac:dyDescent="0.25">
      <c r="A44" s="17"/>
      <c r="D44" s="17"/>
      <c r="E44" s="17"/>
      <c r="F44" s="17"/>
      <c r="G44" s="17"/>
      <c r="H44" s="17"/>
      <c r="I44" s="17"/>
      <c r="J44" s="18"/>
      <c r="K44" s="18"/>
      <c r="L44" s="18"/>
    </row>
    <row r="45" spans="1:12" x14ac:dyDescent="0.25">
      <c r="A45" s="17"/>
      <c r="D45" s="17"/>
      <c r="E45" s="17"/>
      <c r="F45" s="17"/>
      <c r="G45" s="17"/>
      <c r="H45" s="17"/>
      <c r="I45" s="17"/>
    </row>
    <row r="46" spans="1:12" x14ac:dyDescent="0.25">
      <c r="A46" s="17"/>
      <c r="D46" s="17"/>
      <c r="E46" s="17"/>
      <c r="F46" s="17"/>
      <c r="G46" s="17"/>
      <c r="H46" s="17"/>
      <c r="I46" s="17"/>
    </row>
    <row r="47" spans="1:12" x14ac:dyDescent="0.25">
      <c r="A47" s="17"/>
      <c r="D47" s="17"/>
      <c r="E47" s="17"/>
      <c r="F47" s="17"/>
      <c r="G47" s="17"/>
      <c r="H47" s="17"/>
      <c r="I47" s="17"/>
    </row>
    <row r="48" spans="1:12" x14ac:dyDescent="0.25">
      <c r="A48" s="17"/>
      <c r="D48" s="17"/>
      <c r="E48" s="17"/>
      <c r="F48" s="17"/>
      <c r="G48" s="17"/>
      <c r="H48" s="17"/>
      <c r="I48" s="17"/>
    </row>
    <row r="49" spans="1:9" x14ac:dyDescent="0.25">
      <c r="A49" s="17"/>
      <c r="D49" s="17"/>
      <c r="E49" s="17"/>
      <c r="F49" s="17"/>
      <c r="G49" s="17"/>
      <c r="H49" s="17"/>
      <c r="I49" s="17"/>
    </row>
    <row r="50" spans="1:9" x14ac:dyDescent="0.25">
      <c r="A50" s="17"/>
      <c r="D50" s="17"/>
      <c r="E50" s="17"/>
      <c r="F50" s="17"/>
      <c r="G50" s="17"/>
      <c r="H50" s="17"/>
      <c r="I50" s="17"/>
    </row>
    <row r="51" spans="1:9" s="17" customFormat="1" x14ac:dyDescent="0.25">
      <c r="C51" s="38"/>
    </row>
    <row r="52" spans="1:9" s="17" customFormat="1" x14ac:dyDescent="0.25">
      <c r="C52" s="38"/>
    </row>
    <row r="53" spans="1:9" s="17" customFormat="1" x14ac:dyDescent="0.25">
      <c r="C53" s="38"/>
    </row>
    <row r="54" spans="1:9" s="17" customFormat="1" x14ac:dyDescent="0.25">
      <c r="C54" s="38"/>
    </row>
    <row r="55" spans="1:9" s="17" customFormat="1" x14ac:dyDescent="0.25">
      <c r="C55" s="38"/>
    </row>
    <row r="56" spans="1:9" s="17" customFormat="1" x14ac:dyDescent="0.25">
      <c r="C56" s="38"/>
    </row>
    <row r="57" spans="1:9" s="17" customFormat="1" x14ac:dyDescent="0.25">
      <c r="C57" s="38"/>
    </row>
    <row r="58" spans="1:9" s="17" customFormat="1" x14ac:dyDescent="0.25">
      <c r="C58" s="38"/>
    </row>
    <row r="59" spans="1:9" s="17" customFormat="1" x14ac:dyDescent="0.25">
      <c r="C59" s="38"/>
    </row>
    <row r="60" spans="1:9" s="17" customFormat="1" x14ac:dyDescent="0.25">
      <c r="C60" s="38"/>
    </row>
    <row r="61" spans="1:9" s="17" customFormat="1" x14ac:dyDescent="0.25">
      <c r="C61" s="38"/>
    </row>
    <row r="62" spans="1:9" s="17" customFormat="1" x14ac:dyDescent="0.25">
      <c r="C62" s="38"/>
    </row>
    <row r="63" spans="1:9" s="17" customFormat="1" x14ac:dyDescent="0.25">
      <c r="C63" s="38"/>
    </row>
    <row r="64" spans="1:9" s="17" customFormat="1" x14ac:dyDescent="0.25">
      <c r="C64" s="38"/>
    </row>
    <row r="65" spans="3:3" s="17" customFormat="1" x14ac:dyDescent="0.25">
      <c r="C65" s="38"/>
    </row>
    <row r="66" spans="3:3" s="17" customFormat="1" x14ac:dyDescent="0.25">
      <c r="C66" s="38"/>
    </row>
    <row r="67" spans="3:3" s="17" customFormat="1" x14ac:dyDescent="0.25">
      <c r="C67" s="38"/>
    </row>
    <row r="68" spans="3:3" s="17" customFormat="1" x14ac:dyDescent="0.25">
      <c r="C68" s="38"/>
    </row>
    <row r="69" spans="3:3" s="17" customFormat="1" x14ac:dyDescent="0.25">
      <c r="C69" s="38"/>
    </row>
    <row r="70" spans="3:3" s="17" customFormat="1" x14ac:dyDescent="0.25">
      <c r="C70" s="38"/>
    </row>
    <row r="71" spans="3:3" s="17" customFormat="1" x14ac:dyDescent="0.25">
      <c r="C71" s="38"/>
    </row>
    <row r="72" spans="3:3" s="17" customFormat="1" x14ac:dyDescent="0.25">
      <c r="C72" s="38"/>
    </row>
    <row r="73" spans="3:3" s="17" customFormat="1" x14ac:dyDescent="0.25">
      <c r="C73" s="38"/>
    </row>
    <row r="74" spans="3:3" s="17" customFormat="1" x14ac:dyDescent="0.25">
      <c r="C74" s="38"/>
    </row>
    <row r="75" spans="3:3" s="17" customFormat="1" x14ac:dyDescent="0.25">
      <c r="C75" s="38"/>
    </row>
    <row r="76" spans="3:3" s="17" customFormat="1" x14ac:dyDescent="0.25">
      <c r="C76" s="38"/>
    </row>
    <row r="77" spans="3:3" s="17" customFormat="1" x14ac:dyDescent="0.25">
      <c r="C77" s="38"/>
    </row>
    <row r="78" spans="3:3" s="17" customFormat="1" x14ac:dyDescent="0.25">
      <c r="C78" s="38"/>
    </row>
    <row r="79" spans="3:3" s="17" customFormat="1" x14ac:dyDescent="0.25">
      <c r="C79" s="38"/>
    </row>
    <row r="80" spans="3:3" s="17" customFormat="1" x14ac:dyDescent="0.25">
      <c r="C80" s="38"/>
    </row>
    <row r="81" spans="3:3" s="17" customFormat="1" x14ac:dyDescent="0.25">
      <c r="C81" s="38"/>
    </row>
    <row r="82" spans="3:3" s="17" customFormat="1" x14ac:dyDescent="0.25">
      <c r="C82" s="38"/>
    </row>
    <row r="83" spans="3:3" s="17" customFormat="1" x14ac:dyDescent="0.25">
      <c r="C83" s="38"/>
    </row>
    <row r="84" spans="3:3" s="17" customFormat="1" x14ac:dyDescent="0.25">
      <c r="C84" s="38"/>
    </row>
    <row r="85" spans="3:3" s="17" customFormat="1" x14ac:dyDescent="0.25">
      <c r="C85" s="38"/>
    </row>
    <row r="86" spans="3:3" s="17" customFormat="1" x14ac:dyDescent="0.25">
      <c r="C86" s="38"/>
    </row>
    <row r="87" spans="3:3" s="17" customFormat="1" x14ac:dyDescent="0.25">
      <c r="C87" s="38"/>
    </row>
    <row r="88" spans="3:3" s="17" customFormat="1" x14ac:dyDescent="0.25">
      <c r="C88" s="38"/>
    </row>
    <row r="89" spans="3:3" s="17" customFormat="1" x14ac:dyDescent="0.25">
      <c r="C89" s="38"/>
    </row>
    <row r="90" spans="3:3" s="17" customFormat="1" x14ac:dyDescent="0.25">
      <c r="C90" s="38"/>
    </row>
    <row r="91" spans="3:3" s="17" customFormat="1" x14ac:dyDescent="0.25">
      <c r="C91" s="38"/>
    </row>
    <row r="92" spans="3:3" s="17" customFormat="1" x14ac:dyDescent="0.25">
      <c r="C92" s="38"/>
    </row>
    <row r="93" spans="3:3" s="17" customFormat="1" x14ac:dyDescent="0.25">
      <c r="C93" s="38"/>
    </row>
    <row r="94" spans="3:3" s="17" customFormat="1" x14ac:dyDescent="0.25">
      <c r="C94" s="38"/>
    </row>
    <row r="95" spans="3:3" s="17" customFormat="1" x14ac:dyDescent="0.25">
      <c r="C95" s="38"/>
    </row>
    <row r="96" spans="3:3" s="17" customFormat="1" x14ac:dyDescent="0.25">
      <c r="C96" s="38"/>
    </row>
    <row r="97" spans="3:3" s="17" customFormat="1" x14ac:dyDescent="0.25">
      <c r="C97" s="38"/>
    </row>
    <row r="98" spans="3:3" s="17" customFormat="1" x14ac:dyDescent="0.25">
      <c r="C98" s="38"/>
    </row>
    <row r="99" spans="3:3" s="17" customFormat="1" x14ac:dyDescent="0.25">
      <c r="C99" s="38"/>
    </row>
    <row r="100" spans="3:3" s="17" customFormat="1" x14ac:dyDescent="0.25">
      <c r="C100" s="38"/>
    </row>
    <row r="101" spans="3:3" s="17" customFormat="1" x14ac:dyDescent="0.25">
      <c r="C101" s="38"/>
    </row>
    <row r="102" spans="3:3" s="17" customFormat="1" x14ac:dyDescent="0.25">
      <c r="C102" s="38"/>
    </row>
    <row r="103" spans="3:3" s="17" customFormat="1" x14ac:dyDescent="0.25">
      <c r="C103" s="38"/>
    </row>
    <row r="104" spans="3:3" s="17" customFormat="1" x14ac:dyDescent="0.25">
      <c r="C104" s="38"/>
    </row>
    <row r="105" spans="3:3" s="17" customFormat="1" x14ac:dyDescent="0.25">
      <c r="C105" s="38"/>
    </row>
    <row r="106" spans="3:3" s="17" customFormat="1" x14ac:dyDescent="0.25">
      <c r="C106" s="38"/>
    </row>
    <row r="107" spans="3:3" s="17" customFormat="1" x14ac:dyDescent="0.25">
      <c r="C107" s="38"/>
    </row>
    <row r="108" spans="3:3" s="17" customFormat="1" x14ac:dyDescent="0.25">
      <c r="C108" s="38"/>
    </row>
    <row r="109" spans="3:3" s="17" customFormat="1" x14ac:dyDescent="0.25">
      <c r="C109" s="38"/>
    </row>
    <row r="110" spans="3:3" s="17" customFormat="1" x14ac:dyDescent="0.25">
      <c r="C110" s="38"/>
    </row>
    <row r="111" spans="3:3" s="17" customFormat="1" x14ac:dyDescent="0.25">
      <c r="C111" s="38"/>
    </row>
    <row r="112" spans="3:3" s="17" customFormat="1" x14ac:dyDescent="0.25">
      <c r="C112" s="38"/>
    </row>
    <row r="113" spans="3:3" s="17" customFormat="1" x14ac:dyDescent="0.25">
      <c r="C113" s="38"/>
    </row>
    <row r="114" spans="3:3" s="17" customFormat="1" x14ac:dyDescent="0.25">
      <c r="C114" s="38"/>
    </row>
    <row r="115" spans="3:3" s="17" customFormat="1" x14ac:dyDescent="0.25">
      <c r="C115" s="38"/>
    </row>
    <row r="116" spans="3:3" s="17" customFormat="1" x14ac:dyDescent="0.25">
      <c r="C116" s="38"/>
    </row>
    <row r="117" spans="3:3" s="17" customFormat="1" x14ac:dyDescent="0.25">
      <c r="C117" s="38"/>
    </row>
    <row r="118" spans="3:3" s="17" customFormat="1" x14ac:dyDescent="0.25">
      <c r="C118" s="38"/>
    </row>
    <row r="119" spans="3:3" s="17" customFormat="1" x14ac:dyDescent="0.25">
      <c r="C119" s="38"/>
    </row>
    <row r="120" spans="3:3" s="17" customFormat="1" x14ac:dyDescent="0.25">
      <c r="C120" s="38"/>
    </row>
    <row r="121" spans="3:3" s="17" customFormat="1" x14ac:dyDescent="0.25">
      <c r="C121" s="38"/>
    </row>
    <row r="122" spans="3:3" s="17" customFormat="1" x14ac:dyDescent="0.25">
      <c r="C122" s="38"/>
    </row>
    <row r="123" spans="3:3" s="17" customFormat="1" x14ac:dyDescent="0.25">
      <c r="C123" s="38"/>
    </row>
    <row r="124" spans="3:3" s="17" customFormat="1" x14ac:dyDescent="0.25">
      <c r="C124" s="38"/>
    </row>
    <row r="125" spans="3:3" s="17" customFormat="1" x14ac:dyDescent="0.25">
      <c r="C125" s="38"/>
    </row>
    <row r="126" spans="3:3" s="17" customFormat="1" x14ac:dyDescent="0.25">
      <c r="C126" s="38"/>
    </row>
    <row r="127" spans="3:3" s="17" customFormat="1" x14ac:dyDescent="0.25">
      <c r="C127" s="38"/>
    </row>
    <row r="128" spans="3:3" s="17" customFormat="1" x14ac:dyDescent="0.25">
      <c r="C128" s="38"/>
    </row>
    <row r="129" spans="3:3" s="17" customFormat="1" x14ac:dyDescent="0.25">
      <c r="C129" s="38"/>
    </row>
    <row r="130" spans="3:3" s="17" customFormat="1" x14ac:dyDescent="0.25">
      <c r="C130" s="38"/>
    </row>
    <row r="131" spans="3:3" s="17" customFormat="1" x14ac:dyDescent="0.25">
      <c r="C131" s="38"/>
    </row>
    <row r="132" spans="3:3" s="17" customFormat="1" x14ac:dyDescent="0.25">
      <c r="C132" s="38"/>
    </row>
    <row r="133" spans="3:3" s="17" customFormat="1" x14ac:dyDescent="0.25">
      <c r="C133" s="38"/>
    </row>
    <row r="134" spans="3:3" s="17" customFormat="1" x14ac:dyDescent="0.25">
      <c r="C134" s="38"/>
    </row>
    <row r="135" spans="3:3" s="17" customFormat="1" x14ac:dyDescent="0.25">
      <c r="C135" s="38"/>
    </row>
    <row r="136" spans="3:3" s="17" customFormat="1" x14ac:dyDescent="0.25">
      <c r="C136" s="38"/>
    </row>
    <row r="137" spans="3:3" s="17" customFormat="1" x14ac:dyDescent="0.25">
      <c r="C137" s="38"/>
    </row>
    <row r="138" spans="3:3" s="17" customFormat="1" x14ac:dyDescent="0.25">
      <c r="C138" s="38"/>
    </row>
    <row r="139" spans="3:3" s="17" customFormat="1" x14ac:dyDescent="0.25">
      <c r="C139" s="38"/>
    </row>
    <row r="140" spans="3:3" s="17" customFormat="1" x14ac:dyDescent="0.25">
      <c r="C140" s="38"/>
    </row>
    <row r="141" spans="3:3" s="17" customFormat="1" x14ac:dyDescent="0.25">
      <c r="C141" s="38"/>
    </row>
    <row r="142" spans="3:3" s="17" customFormat="1" x14ac:dyDescent="0.25">
      <c r="C142" s="38"/>
    </row>
    <row r="143" spans="3:3" s="17" customFormat="1" x14ac:dyDescent="0.25">
      <c r="C143" s="38"/>
    </row>
    <row r="144" spans="3:3" s="17" customFormat="1" x14ac:dyDescent="0.25">
      <c r="C144" s="38"/>
    </row>
    <row r="145" spans="3:3" s="17" customFormat="1" x14ac:dyDescent="0.25">
      <c r="C145" s="38"/>
    </row>
    <row r="146" spans="3:3" s="17" customFormat="1" x14ac:dyDescent="0.25">
      <c r="C146" s="38"/>
    </row>
    <row r="147" spans="3:3" s="17" customFormat="1" x14ac:dyDescent="0.25">
      <c r="C147" s="38"/>
    </row>
    <row r="148" spans="3:3" s="17" customFormat="1" x14ac:dyDescent="0.25">
      <c r="C148" s="38"/>
    </row>
    <row r="149" spans="3:3" s="17" customFormat="1" x14ac:dyDescent="0.25">
      <c r="C149" s="38"/>
    </row>
    <row r="150" spans="3:3" s="17" customFormat="1" x14ac:dyDescent="0.25">
      <c r="C150" s="38"/>
    </row>
    <row r="151" spans="3:3" s="17" customFormat="1" x14ac:dyDescent="0.25">
      <c r="C151" s="38"/>
    </row>
    <row r="152" spans="3:3" s="17" customFormat="1" x14ac:dyDescent="0.25">
      <c r="C152" s="38"/>
    </row>
    <row r="153" spans="3:3" s="17" customFormat="1" x14ac:dyDescent="0.25">
      <c r="C153" s="38"/>
    </row>
    <row r="154" spans="3:3" s="17" customFormat="1" x14ac:dyDescent="0.25">
      <c r="C154" s="38"/>
    </row>
    <row r="155" spans="3:3" s="17" customFormat="1" x14ac:dyDescent="0.25">
      <c r="C155" s="38"/>
    </row>
    <row r="156" spans="3:3" s="17" customFormat="1" x14ac:dyDescent="0.25">
      <c r="C156" s="38"/>
    </row>
    <row r="157" spans="3:3" s="17" customFormat="1" x14ac:dyDescent="0.25">
      <c r="C157" s="38"/>
    </row>
    <row r="158" spans="3:3" s="17" customFormat="1" x14ac:dyDescent="0.25">
      <c r="C158" s="38"/>
    </row>
    <row r="159" spans="3:3" s="17" customFormat="1" x14ac:dyDescent="0.25">
      <c r="C159" s="38"/>
    </row>
    <row r="160" spans="3:3" s="17" customFormat="1" x14ac:dyDescent="0.25">
      <c r="C160" s="38"/>
    </row>
    <row r="161" spans="3:3" s="17" customFormat="1" x14ac:dyDescent="0.25">
      <c r="C161" s="38"/>
    </row>
    <row r="162" spans="3:3" s="17" customFormat="1" x14ac:dyDescent="0.25">
      <c r="C162" s="38"/>
    </row>
    <row r="163" spans="3:3" s="17" customFormat="1" x14ac:dyDescent="0.25">
      <c r="C163" s="38"/>
    </row>
    <row r="164" spans="3:3" s="17" customFormat="1" x14ac:dyDescent="0.25">
      <c r="C164" s="38"/>
    </row>
    <row r="165" spans="3:3" s="17" customFormat="1" x14ac:dyDescent="0.25">
      <c r="C165" s="38"/>
    </row>
    <row r="166" spans="3:3" s="17" customFormat="1" x14ac:dyDescent="0.25">
      <c r="C166" s="38"/>
    </row>
    <row r="167" spans="3:3" s="17" customFormat="1" x14ac:dyDescent="0.25">
      <c r="C167" s="38"/>
    </row>
    <row r="168" spans="3:3" s="17" customFormat="1" x14ac:dyDescent="0.25">
      <c r="C168" s="38"/>
    </row>
    <row r="169" spans="3:3" s="17" customFormat="1" x14ac:dyDescent="0.25">
      <c r="C169" s="38"/>
    </row>
    <row r="170" spans="3:3" s="17" customFormat="1" x14ac:dyDescent="0.25">
      <c r="C170" s="38"/>
    </row>
    <row r="171" spans="3:3" s="17" customFormat="1" x14ac:dyDescent="0.25">
      <c r="C171" s="38"/>
    </row>
    <row r="172" spans="3:3" s="17" customFormat="1" x14ac:dyDescent="0.25">
      <c r="C172" s="38"/>
    </row>
    <row r="173" spans="3:3" s="17" customFormat="1" x14ac:dyDescent="0.25">
      <c r="C173" s="38"/>
    </row>
    <row r="174" spans="3:3" s="17" customFormat="1" x14ac:dyDescent="0.25">
      <c r="C174" s="38"/>
    </row>
    <row r="175" spans="3:3" s="17" customFormat="1" x14ac:dyDescent="0.25">
      <c r="C175" s="38"/>
    </row>
    <row r="176" spans="3:3" s="17" customFormat="1" x14ac:dyDescent="0.25">
      <c r="C176" s="38"/>
    </row>
    <row r="177" spans="3:3" s="17" customFormat="1" x14ac:dyDescent="0.25">
      <c r="C177" s="38"/>
    </row>
    <row r="178" spans="3:3" s="17" customFormat="1" x14ac:dyDescent="0.25">
      <c r="C178" s="38"/>
    </row>
    <row r="179" spans="3:3" s="17" customFormat="1" x14ac:dyDescent="0.25">
      <c r="C179" s="38"/>
    </row>
    <row r="180" spans="3:3" s="17" customFormat="1" x14ac:dyDescent="0.25">
      <c r="C180" s="38"/>
    </row>
    <row r="181" spans="3:3" s="17" customFormat="1" x14ac:dyDescent="0.25">
      <c r="C181" s="38"/>
    </row>
    <row r="182" spans="3:3" s="17" customFormat="1" x14ac:dyDescent="0.25">
      <c r="C182" s="38"/>
    </row>
    <row r="183" spans="3:3" s="17" customFormat="1" x14ac:dyDescent="0.25">
      <c r="C183" s="38"/>
    </row>
    <row r="184" spans="3:3" s="17" customFormat="1" x14ac:dyDescent="0.25">
      <c r="C184" s="38"/>
    </row>
    <row r="185" spans="3:3" s="17" customFormat="1" x14ac:dyDescent="0.25">
      <c r="C185" s="38"/>
    </row>
    <row r="186" spans="3:3" s="17" customFormat="1" x14ac:dyDescent="0.25">
      <c r="C186" s="38"/>
    </row>
    <row r="187" spans="3:3" s="17" customFormat="1" x14ac:dyDescent="0.25">
      <c r="C187" s="38"/>
    </row>
    <row r="188" spans="3:3" s="17" customFormat="1" x14ac:dyDescent="0.25">
      <c r="C188" s="38"/>
    </row>
    <row r="189" spans="3:3" s="17" customFormat="1" x14ac:dyDescent="0.25">
      <c r="C189" s="38"/>
    </row>
    <row r="190" spans="3:3" s="17" customFormat="1" x14ac:dyDescent="0.25">
      <c r="C190" s="38"/>
    </row>
    <row r="191" spans="3:3" s="17" customFormat="1" x14ac:dyDescent="0.25">
      <c r="C191" s="38"/>
    </row>
    <row r="192" spans="3:3" s="17" customFormat="1" x14ac:dyDescent="0.25">
      <c r="C192" s="38"/>
    </row>
    <row r="193" spans="3:3" s="17" customFormat="1" x14ac:dyDescent="0.25">
      <c r="C193" s="38"/>
    </row>
    <row r="194" spans="3:3" s="17" customFormat="1" x14ac:dyDescent="0.25">
      <c r="C194" s="38"/>
    </row>
    <row r="195" spans="3:3" s="17" customFormat="1" x14ac:dyDescent="0.25">
      <c r="C195" s="38"/>
    </row>
    <row r="196" spans="3:3" s="17" customFormat="1" x14ac:dyDescent="0.25">
      <c r="C196" s="38"/>
    </row>
    <row r="197" spans="3:3" s="17" customFormat="1" x14ac:dyDescent="0.25">
      <c r="C197" s="38"/>
    </row>
    <row r="198" spans="3:3" s="17" customFormat="1" x14ac:dyDescent="0.25">
      <c r="C198" s="38"/>
    </row>
    <row r="199" spans="3:3" s="17" customFormat="1" x14ac:dyDescent="0.25">
      <c r="C199" s="38"/>
    </row>
    <row r="200" spans="3:3" s="17" customFormat="1" x14ac:dyDescent="0.25">
      <c r="C200" s="38"/>
    </row>
    <row r="201" spans="3:3" s="17" customFormat="1" x14ac:dyDescent="0.25">
      <c r="C201" s="38"/>
    </row>
    <row r="202" spans="3:3" s="17" customFormat="1" x14ac:dyDescent="0.25">
      <c r="C202" s="38"/>
    </row>
    <row r="203" spans="3:3" s="17" customFormat="1" x14ac:dyDescent="0.25">
      <c r="C203" s="38"/>
    </row>
    <row r="204" spans="3:3" s="17" customFormat="1" x14ac:dyDescent="0.25">
      <c r="C204" s="38"/>
    </row>
    <row r="205" spans="3:3" s="17" customFormat="1" x14ac:dyDescent="0.25">
      <c r="C205" s="38"/>
    </row>
    <row r="206" spans="3:3" s="17" customFormat="1" x14ac:dyDescent="0.25">
      <c r="C206" s="38"/>
    </row>
    <row r="207" spans="3:3" s="17" customFormat="1" x14ac:dyDescent="0.25">
      <c r="C207" s="38"/>
    </row>
    <row r="208" spans="3:3" s="17" customFormat="1" x14ac:dyDescent="0.25">
      <c r="C208" s="38"/>
    </row>
    <row r="209" spans="3:3" s="17" customFormat="1" x14ac:dyDescent="0.25">
      <c r="C209" s="38"/>
    </row>
    <row r="210" spans="3:3" s="17" customFormat="1" x14ac:dyDescent="0.25">
      <c r="C210" s="38"/>
    </row>
    <row r="211" spans="3:3" s="17" customFormat="1" x14ac:dyDescent="0.25">
      <c r="C211" s="38"/>
    </row>
    <row r="212" spans="3:3" s="17" customFormat="1" x14ac:dyDescent="0.25">
      <c r="C212" s="38"/>
    </row>
    <row r="213" spans="3:3" s="17" customFormat="1" x14ac:dyDescent="0.25">
      <c r="C213" s="38"/>
    </row>
    <row r="214" spans="3:3" s="17" customFormat="1" x14ac:dyDescent="0.25">
      <c r="C214" s="38"/>
    </row>
    <row r="215" spans="3:3" s="17" customFormat="1" x14ac:dyDescent="0.25">
      <c r="C215" s="38"/>
    </row>
    <row r="216" spans="3:3" s="17" customFormat="1" x14ac:dyDescent="0.25">
      <c r="C216" s="38"/>
    </row>
    <row r="217" spans="3:3" s="17" customFormat="1" x14ac:dyDescent="0.25">
      <c r="C217" s="38"/>
    </row>
    <row r="218" spans="3:3" s="17" customFormat="1" x14ac:dyDescent="0.25">
      <c r="C218" s="38"/>
    </row>
    <row r="219" spans="3:3" s="17" customFormat="1" x14ac:dyDescent="0.25">
      <c r="C219" s="38"/>
    </row>
    <row r="220" spans="3:3" s="17" customFormat="1" x14ac:dyDescent="0.25">
      <c r="C220" s="38"/>
    </row>
    <row r="221" spans="3:3" s="17" customFormat="1" x14ac:dyDescent="0.25">
      <c r="C221" s="38"/>
    </row>
    <row r="222" spans="3:3" s="17" customFormat="1" x14ac:dyDescent="0.25">
      <c r="C222" s="38"/>
    </row>
    <row r="223" spans="3:3" s="17" customFormat="1" x14ac:dyDescent="0.25">
      <c r="C223" s="38"/>
    </row>
    <row r="224" spans="3:3" s="17" customFormat="1" x14ac:dyDescent="0.25">
      <c r="C224" s="38"/>
    </row>
    <row r="225" spans="3:3" s="17" customFormat="1" x14ac:dyDescent="0.25">
      <c r="C225" s="38"/>
    </row>
    <row r="226" spans="3:3" s="17" customFormat="1" x14ac:dyDescent="0.25">
      <c r="C226" s="38"/>
    </row>
    <row r="227" spans="3:3" s="17" customFormat="1" x14ac:dyDescent="0.25">
      <c r="C227" s="38"/>
    </row>
    <row r="228" spans="3:3" s="17" customFormat="1" x14ac:dyDescent="0.25">
      <c r="C228" s="38"/>
    </row>
    <row r="229" spans="3:3" s="17" customFormat="1" x14ac:dyDescent="0.25">
      <c r="C229" s="38"/>
    </row>
    <row r="230" spans="3:3" s="17" customFormat="1" x14ac:dyDescent="0.25">
      <c r="C230" s="38"/>
    </row>
    <row r="231" spans="3:3" s="17" customFormat="1" x14ac:dyDescent="0.25">
      <c r="C231" s="38"/>
    </row>
    <row r="232" spans="3:3" s="17" customFormat="1" x14ac:dyDescent="0.25">
      <c r="C232" s="38"/>
    </row>
    <row r="233" spans="3:3" s="17" customFormat="1" x14ac:dyDescent="0.25">
      <c r="C233" s="38"/>
    </row>
    <row r="234" spans="3:3" s="17" customFormat="1" x14ac:dyDescent="0.25">
      <c r="C234" s="38"/>
    </row>
    <row r="235" spans="3:3" s="17" customFormat="1" x14ac:dyDescent="0.25">
      <c r="C235" s="38"/>
    </row>
    <row r="236" spans="3:3" s="17" customFormat="1" x14ac:dyDescent="0.25">
      <c r="C236" s="38"/>
    </row>
    <row r="237" spans="3:3" s="17" customFormat="1" x14ac:dyDescent="0.25">
      <c r="C237" s="38"/>
    </row>
    <row r="238" spans="3:3" s="17" customFormat="1" x14ac:dyDescent="0.25">
      <c r="C238" s="38"/>
    </row>
    <row r="239" spans="3:3" s="17" customFormat="1" x14ac:dyDescent="0.25">
      <c r="C239" s="38"/>
    </row>
    <row r="240" spans="3:3" s="17" customFormat="1" x14ac:dyDescent="0.25">
      <c r="C240" s="38"/>
    </row>
    <row r="241" spans="3:3" s="17" customFormat="1" x14ac:dyDescent="0.25">
      <c r="C241" s="38"/>
    </row>
    <row r="242" spans="3:3" s="17" customFormat="1" x14ac:dyDescent="0.25">
      <c r="C242" s="38"/>
    </row>
    <row r="243" spans="3:3" s="17" customFormat="1" x14ac:dyDescent="0.25">
      <c r="C243" s="38"/>
    </row>
    <row r="244" spans="3:3" s="17" customFormat="1" x14ac:dyDescent="0.25">
      <c r="C244" s="38"/>
    </row>
    <row r="245" spans="3:3" s="17" customFormat="1" x14ac:dyDescent="0.25">
      <c r="C245" s="38"/>
    </row>
    <row r="246" spans="3:3" s="17" customFormat="1" x14ac:dyDescent="0.25">
      <c r="C246" s="38"/>
    </row>
    <row r="247" spans="3:3" s="17" customFormat="1" x14ac:dyDescent="0.25">
      <c r="C247" s="38"/>
    </row>
    <row r="248" spans="3:3" s="17" customFormat="1" x14ac:dyDescent="0.25">
      <c r="C248" s="38"/>
    </row>
    <row r="249" spans="3:3" s="17" customFormat="1" x14ac:dyDescent="0.25">
      <c r="C249" s="38"/>
    </row>
    <row r="250" spans="3:3" s="17" customFormat="1" x14ac:dyDescent="0.25">
      <c r="C250" s="38"/>
    </row>
    <row r="251" spans="3:3" s="17" customFormat="1" x14ac:dyDescent="0.25">
      <c r="C251" s="38"/>
    </row>
    <row r="252" spans="3:3" s="17" customFormat="1" x14ac:dyDescent="0.25">
      <c r="C252" s="38"/>
    </row>
    <row r="253" spans="3:3" s="17" customFormat="1" x14ac:dyDescent="0.25">
      <c r="C253" s="38"/>
    </row>
    <row r="254" spans="3:3" s="17" customFormat="1" x14ac:dyDescent="0.25">
      <c r="C254" s="38"/>
    </row>
    <row r="255" spans="3:3" s="17" customFormat="1" x14ac:dyDescent="0.25">
      <c r="C255" s="38"/>
    </row>
    <row r="256" spans="3:3" s="17" customFormat="1" x14ac:dyDescent="0.25">
      <c r="C256" s="38"/>
    </row>
    <row r="257" spans="3:3" s="17" customFormat="1" x14ac:dyDescent="0.25">
      <c r="C257" s="38"/>
    </row>
    <row r="258" spans="3:3" s="17" customFormat="1" x14ac:dyDescent="0.25">
      <c r="C258" s="38"/>
    </row>
    <row r="259" spans="3:3" s="17" customFormat="1" x14ac:dyDescent="0.25">
      <c r="C259" s="38"/>
    </row>
    <row r="260" spans="3:3" s="17" customFormat="1" x14ac:dyDescent="0.25">
      <c r="C260" s="38"/>
    </row>
    <row r="261" spans="3:3" s="17" customFormat="1" x14ac:dyDescent="0.25">
      <c r="C261" s="38"/>
    </row>
    <row r="262" spans="3:3" s="17" customFormat="1" x14ac:dyDescent="0.25">
      <c r="C262" s="38"/>
    </row>
    <row r="263" spans="3:3" s="17" customFormat="1" x14ac:dyDescent="0.25">
      <c r="C263" s="38"/>
    </row>
    <row r="264" spans="3:3" s="17" customFormat="1" x14ac:dyDescent="0.25">
      <c r="C264" s="38"/>
    </row>
    <row r="265" spans="3:3" s="17" customFormat="1" x14ac:dyDescent="0.25">
      <c r="C265" s="38"/>
    </row>
    <row r="266" spans="3:3" s="17" customFormat="1" x14ac:dyDescent="0.25">
      <c r="C266" s="38"/>
    </row>
    <row r="267" spans="3:3" s="17" customFormat="1" x14ac:dyDescent="0.25">
      <c r="C267" s="38"/>
    </row>
    <row r="268" spans="3:3" s="17" customFormat="1" x14ac:dyDescent="0.25">
      <c r="C268" s="38"/>
    </row>
    <row r="269" spans="3:3" s="17" customFormat="1" x14ac:dyDescent="0.25">
      <c r="C269" s="38"/>
    </row>
    <row r="270" spans="3:3" s="17" customFormat="1" x14ac:dyDescent="0.25">
      <c r="C270" s="38"/>
    </row>
    <row r="271" spans="3:3" s="17" customFormat="1" x14ac:dyDescent="0.25">
      <c r="C271" s="38"/>
    </row>
    <row r="272" spans="3:3" s="17" customFormat="1" x14ac:dyDescent="0.25">
      <c r="C272" s="38"/>
    </row>
    <row r="273" spans="3:3" s="17" customFormat="1" x14ac:dyDescent="0.25">
      <c r="C273" s="38"/>
    </row>
    <row r="274" spans="3:3" s="17" customFormat="1" x14ac:dyDescent="0.25">
      <c r="C274" s="38"/>
    </row>
    <row r="275" spans="3:3" s="17" customFormat="1" x14ac:dyDescent="0.25">
      <c r="C275" s="38"/>
    </row>
    <row r="276" spans="3:3" s="17" customFormat="1" x14ac:dyDescent="0.25">
      <c r="C276" s="38"/>
    </row>
    <row r="277" spans="3:3" s="17" customFormat="1" x14ac:dyDescent="0.25">
      <c r="C277" s="38"/>
    </row>
    <row r="278" spans="3:3" s="17" customFormat="1" x14ac:dyDescent="0.25">
      <c r="C278" s="38"/>
    </row>
    <row r="279" spans="3:3" s="17" customFormat="1" x14ac:dyDescent="0.25">
      <c r="C279" s="38"/>
    </row>
    <row r="280" spans="3:3" s="17" customFormat="1" x14ac:dyDescent="0.25">
      <c r="C280" s="38"/>
    </row>
    <row r="281" spans="3:3" s="17" customFormat="1" x14ac:dyDescent="0.25">
      <c r="C281" s="38"/>
    </row>
    <row r="282" spans="3:3" s="17" customFormat="1" x14ac:dyDescent="0.25">
      <c r="C282" s="38"/>
    </row>
    <row r="283" spans="3:3" s="17" customFormat="1" x14ac:dyDescent="0.25">
      <c r="C283" s="38"/>
    </row>
    <row r="284" spans="3:3" s="17" customFormat="1" x14ac:dyDescent="0.25">
      <c r="C284" s="38"/>
    </row>
    <row r="285" spans="3:3" s="17" customFormat="1" x14ac:dyDescent="0.25">
      <c r="C285" s="38"/>
    </row>
    <row r="286" spans="3:3" s="17" customFormat="1" x14ac:dyDescent="0.25">
      <c r="C286" s="38"/>
    </row>
    <row r="287" spans="3:3" s="17" customFormat="1" x14ac:dyDescent="0.25">
      <c r="C287" s="38"/>
    </row>
    <row r="288" spans="3:3" s="17" customFormat="1" x14ac:dyDescent="0.25">
      <c r="C288" s="38"/>
    </row>
    <row r="289" spans="3:3" s="17" customFormat="1" x14ac:dyDescent="0.25">
      <c r="C289" s="38"/>
    </row>
    <row r="290" spans="3:3" s="17" customFormat="1" x14ac:dyDescent="0.25">
      <c r="C290" s="38"/>
    </row>
    <row r="291" spans="3:3" s="17" customFormat="1" x14ac:dyDescent="0.25">
      <c r="C291" s="38"/>
    </row>
    <row r="292" spans="3:3" s="17" customFormat="1" x14ac:dyDescent="0.25">
      <c r="C292" s="38"/>
    </row>
    <row r="293" spans="3:3" s="17" customFormat="1" x14ac:dyDescent="0.25">
      <c r="C293" s="38"/>
    </row>
    <row r="294" spans="3:3" s="17" customFormat="1" x14ac:dyDescent="0.25">
      <c r="C294" s="38"/>
    </row>
    <row r="295" spans="3:3" s="17" customFormat="1" x14ac:dyDescent="0.25">
      <c r="C295" s="38"/>
    </row>
    <row r="296" spans="3:3" s="17" customFormat="1" x14ac:dyDescent="0.25">
      <c r="C296" s="38"/>
    </row>
    <row r="297" spans="3:3" s="17" customFormat="1" x14ac:dyDescent="0.25">
      <c r="C297" s="38"/>
    </row>
    <row r="298" spans="3:3" s="17" customFormat="1" x14ac:dyDescent="0.25">
      <c r="C298" s="38"/>
    </row>
    <row r="299" spans="3:3" s="17" customFormat="1" x14ac:dyDescent="0.25">
      <c r="C299" s="38"/>
    </row>
    <row r="300" spans="3:3" s="17" customFormat="1" x14ac:dyDescent="0.25">
      <c r="C300" s="38"/>
    </row>
    <row r="301" spans="3:3" s="17" customFormat="1" x14ac:dyDescent="0.25">
      <c r="C301" s="38"/>
    </row>
    <row r="302" spans="3:3" s="17" customFormat="1" x14ac:dyDescent="0.25">
      <c r="C302" s="38"/>
    </row>
    <row r="303" spans="3:3" s="17" customFormat="1" x14ac:dyDescent="0.25">
      <c r="C303" s="38"/>
    </row>
    <row r="304" spans="3:3" s="17" customFormat="1" x14ac:dyDescent="0.25">
      <c r="C304" s="38"/>
    </row>
    <row r="305" spans="3:3" s="17" customFormat="1" x14ac:dyDescent="0.25">
      <c r="C305" s="38"/>
    </row>
    <row r="306" spans="3:3" s="17" customFormat="1" x14ac:dyDescent="0.25">
      <c r="C306" s="38"/>
    </row>
    <row r="307" spans="3:3" s="17" customFormat="1" x14ac:dyDescent="0.25">
      <c r="C307" s="38"/>
    </row>
    <row r="308" spans="3:3" s="17" customFormat="1" x14ac:dyDescent="0.25">
      <c r="C308" s="38"/>
    </row>
    <row r="309" spans="3:3" s="17" customFormat="1" x14ac:dyDescent="0.25">
      <c r="C309" s="38"/>
    </row>
    <row r="310" spans="3:3" s="17" customFormat="1" x14ac:dyDescent="0.25">
      <c r="C310" s="38"/>
    </row>
    <row r="311" spans="3:3" s="17" customFormat="1" x14ac:dyDescent="0.25">
      <c r="C311" s="38"/>
    </row>
    <row r="312" spans="3:3" s="17" customFormat="1" x14ac:dyDescent="0.25">
      <c r="C312" s="38"/>
    </row>
    <row r="313" spans="3:3" s="17" customFormat="1" x14ac:dyDescent="0.25">
      <c r="C313" s="38"/>
    </row>
    <row r="314" spans="3:3" s="17" customFormat="1" x14ac:dyDescent="0.25">
      <c r="C314" s="38"/>
    </row>
    <row r="315" spans="3:3" s="17" customFormat="1" x14ac:dyDescent="0.25">
      <c r="C315" s="38"/>
    </row>
    <row r="316" spans="3:3" s="17" customFormat="1" x14ac:dyDescent="0.25">
      <c r="C316" s="38"/>
    </row>
    <row r="317" spans="3:3" s="17" customFormat="1" x14ac:dyDescent="0.25">
      <c r="C317" s="38"/>
    </row>
    <row r="318" spans="3:3" s="17" customFormat="1" x14ac:dyDescent="0.25">
      <c r="C318" s="38"/>
    </row>
    <row r="319" spans="3:3" s="17" customFormat="1" x14ac:dyDescent="0.25">
      <c r="C319" s="38"/>
    </row>
    <row r="320" spans="3:3" s="17" customFormat="1" x14ac:dyDescent="0.25">
      <c r="C320" s="38"/>
    </row>
    <row r="321" spans="3:3" s="17" customFormat="1" x14ac:dyDescent="0.25">
      <c r="C321" s="38"/>
    </row>
    <row r="322" spans="3:3" s="17" customFormat="1" x14ac:dyDescent="0.25">
      <c r="C322" s="38"/>
    </row>
    <row r="323" spans="3:3" s="17" customFormat="1" x14ac:dyDescent="0.25">
      <c r="C323" s="38"/>
    </row>
    <row r="324" spans="3:3" s="17" customFormat="1" x14ac:dyDescent="0.25">
      <c r="C324" s="38"/>
    </row>
    <row r="325" spans="3:3" s="17" customFormat="1" x14ac:dyDescent="0.25">
      <c r="C325" s="38"/>
    </row>
    <row r="326" spans="3:3" s="17" customFormat="1" x14ac:dyDescent="0.25">
      <c r="C326" s="38"/>
    </row>
    <row r="327" spans="3:3" s="17" customFormat="1" x14ac:dyDescent="0.25">
      <c r="C327" s="38"/>
    </row>
    <row r="328" spans="3:3" s="17" customFormat="1" x14ac:dyDescent="0.25">
      <c r="C328" s="38"/>
    </row>
    <row r="329" spans="3:3" s="17" customFormat="1" x14ac:dyDescent="0.25">
      <c r="C329" s="38"/>
    </row>
    <row r="330" spans="3:3" s="17" customFormat="1" x14ac:dyDescent="0.25">
      <c r="C330" s="38"/>
    </row>
    <row r="331" spans="3:3" s="17" customFormat="1" x14ac:dyDescent="0.25">
      <c r="C331" s="38"/>
    </row>
    <row r="332" spans="3:3" s="17" customFormat="1" x14ac:dyDescent="0.25">
      <c r="C332" s="38"/>
    </row>
    <row r="333" spans="3:3" s="17" customFormat="1" x14ac:dyDescent="0.25">
      <c r="C333" s="38"/>
    </row>
    <row r="334" spans="3:3" s="17" customFormat="1" x14ac:dyDescent="0.25">
      <c r="C334" s="38"/>
    </row>
    <row r="335" spans="3:3" s="17" customFormat="1" x14ac:dyDescent="0.25">
      <c r="C335" s="38"/>
    </row>
    <row r="336" spans="3:3" s="17" customFormat="1" x14ac:dyDescent="0.25">
      <c r="C336" s="38"/>
    </row>
    <row r="337" spans="3:3" s="17" customFormat="1" x14ac:dyDescent="0.25">
      <c r="C337" s="38"/>
    </row>
    <row r="338" spans="3:3" s="17" customFormat="1" x14ac:dyDescent="0.25">
      <c r="C338" s="38"/>
    </row>
    <row r="339" spans="3:3" s="17" customFormat="1" x14ac:dyDescent="0.25">
      <c r="C339" s="38"/>
    </row>
    <row r="340" spans="3:3" s="17" customFormat="1" x14ac:dyDescent="0.25">
      <c r="C340" s="38"/>
    </row>
    <row r="341" spans="3:3" s="17" customFormat="1" x14ac:dyDescent="0.25">
      <c r="C341" s="38"/>
    </row>
    <row r="342" spans="3:3" s="17" customFormat="1" x14ac:dyDescent="0.25">
      <c r="C342" s="38"/>
    </row>
    <row r="343" spans="3:3" s="17" customFormat="1" x14ac:dyDescent="0.25">
      <c r="C343" s="38"/>
    </row>
    <row r="344" spans="3:3" s="17" customFormat="1" x14ac:dyDescent="0.25">
      <c r="C344" s="38"/>
    </row>
    <row r="345" spans="3:3" s="17" customFormat="1" x14ac:dyDescent="0.25">
      <c r="C345" s="38"/>
    </row>
    <row r="346" spans="3:3" s="17" customFormat="1" x14ac:dyDescent="0.25">
      <c r="C346" s="38"/>
    </row>
    <row r="347" spans="3:3" s="17" customFormat="1" x14ac:dyDescent="0.25">
      <c r="C347" s="38"/>
    </row>
    <row r="348" spans="3:3" s="17" customFormat="1" x14ac:dyDescent="0.25">
      <c r="C348" s="38"/>
    </row>
    <row r="349" spans="3:3" s="17" customFormat="1" x14ac:dyDescent="0.25">
      <c r="C349" s="38"/>
    </row>
    <row r="350" spans="3:3" s="17" customFormat="1" x14ac:dyDescent="0.25">
      <c r="C350" s="38"/>
    </row>
    <row r="351" spans="3:3" s="17" customFormat="1" x14ac:dyDescent="0.25">
      <c r="C351" s="38"/>
    </row>
    <row r="352" spans="3:3" s="17" customFormat="1" x14ac:dyDescent="0.25">
      <c r="C352" s="38"/>
    </row>
    <row r="353" spans="3:3" s="17" customFormat="1" x14ac:dyDescent="0.25">
      <c r="C353" s="38"/>
    </row>
    <row r="354" spans="3:3" s="17" customFormat="1" x14ac:dyDescent="0.25">
      <c r="C354" s="38"/>
    </row>
    <row r="355" spans="3:3" s="17" customFormat="1" x14ac:dyDescent="0.25">
      <c r="C355" s="38"/>
    </row>
    <row r="356" spans="3:3" s="17" customFormat="1" x14ac:dyDescent="0.25">
      <c r="C356" s="38"/>
    </row>
    <row r="357" spans="3:3" s="17" customFormat="1" x14ac:dyDescent="0.25">
      <c r="C357" s="38"/>
    </row>
    <row r="358" spans="3:3" s="17" customFormat="1" x14ac:dyDescent="0.25">
      <c r="C358" s="38"/>
    </row>
    <row r="359" spans="3:3" s="17" customFormat="1" x14ac:dyDescent="0.25">
      <c r="C359" s="38"/>
    </row>
    <row r="360" spans="3:3" s="17" customFormat="1" x14ac:dyDescent="0.25">
      <c r="C360" s="38"/>
    </row>
    <row r="361" spans="3:3" s="17" customFormat="1" x14ac:dyDescent="0.25">
      <c r="C361" s="38"/>
    </row>
    <row r="362" spans="3:3" s="17" customFormat="1" x14ac:dyDescent="0.25">
      <c r="C362" s="38"/>
    </row>
    <row r="363" spans="3:3" s="17" customFormat="1" x14ac:dyDescent="0.25">
      <c r="C363" s="38"/>
    </row>
    <row r="364" spans="3:3" s="17" customFormat="1" x14ac:dyDescent="0.25">
      <c r="C364" s="38"/>
    </row>
    <row r="365" spans="3:3" s="17" customFormat="1" x14ac:dyDescent="0.25">
      <c r="C365" s="38"/>
    </row>
    <row r="366" spans="3:3" s="17" customFormat="1" x14ac:dyDescent="0.25">
      <c r="C366" s="38"/>
    </row>
    <row r="367" spans="3:3" s="17" customFormat="1" x14ac:dyDescent="0.25">
      <c r="C367" s="38"/>
    </row>
    <row r="368" spans="3:3" s="17" customFormat="1" x14ac:dyDescent="0.25">
      <c r="C368" s="38"/>
    </row>
    <row r="369" spans="3:3" s="17" customFormat="1" x14ac:dyDescent="0.25">
      <c r="C369" s="38"/>
    </row>
    <row r="370" spans="3:3" s="17" customFormat="1" x14ac:dyDescent="0.25">
      <c r="C370" s="38"/>
    </row>
    <row r="371" spans="3:3" s="17" customFormat="1" x14ac:dyDescent="0.25">
      <c r="C371" s="38"/>
    </row>
    <row r="372" spans="3:3" s="17" customFormat="1" x14ac:dyDescent="0.25">
      <c r="C372" s="38"/>
    </row>
    <row r="373" spans="3:3" s="17" customFormat="1" x14ac:dyDescent="0.25">
      <c r="C373" s="38"/>
    </row>
    <row r="374" spans="3:3" s="17" customFormat="1" x14ac:dyDescent="0.25">
      <c r="C374" s="38"/>
    </row>
    <row r="375" spans="3:3" s="17" customFormat="1" x14ac:dyDescent="0.25">
      <c r="C375" s="38"/>
    </row>
    <row r="376" spans="3:3" s="17" customFormat="1" x14ac:dyDescent="0.25">
      <c r="C376" s="38"/>
    </row>
    <row r="377" spans="3:3" s="17" customFormat="1" x14ac:dyDescent="0.25">
      <c r="C377" s="38"/>
    </row>
    <row r="378" spans="3:3" s="17" customFormat="1" x14ac:dyDescent="0.25">
      <c r="C378" s="38"/>
    </row>
    <row r="379" spans="3:3" s="17" customFormat="1" x14ac:dyDescent="0.25">
      <c r="C379" s="38"/>
    </row>
    <row r="380" spans="3:3" s="17" customFormat="1" x14ac:dyDescent="0.25">
      <c r="C380" s="38"/>
    </row>
    <row r="381" spans="3:3" s="17" customFormat="1" x14ac:dyDescent="0.25">
      <c r="C381" s="38"/>
    </row>
    <row r="382" spans="3:3" s="17" customFormat="1" x14ac:dyDescent="0.25">
      <c r="C382" s="38"/>
    </row>
    <row r="383" spans="3:3" s="17" customFormat="1" x14ac:dyDescent="0.25">
      <c r="C383" s="38"/>
    </row>
    <row r="384" spans="3:3" s="17" customFormat="1" x14ac:dyDescent="0.25">
      <c r="C384" s="38"/>
    </row>
    <row r="385" spans="3:3" s="17" customFormat="1" x14ac:dyDescent="0.25">
      <c r="C385" s="38"/>
    </row>
    <row r="386" spans="3:3" s="17" customFormat="1" x14ac:dyDescent="0.25">
      <c r="C386" s="38"/>
    </row>
    <row r="387" spans="3:3" s="17" customFormat="1" x14ac:dyDescent="0.25">
      <c r="C387" s="38"/>
    </row>
    <row r="388" spans="3:3" s="17" customFormat="1" x14ac:dyDescent="0.25">
      <c r="C388" s="38"/>
    </row>
    <row r="389" spans="3:3" s="17" customFormat="1" x14ac:dyDescent="0.25">
      <c r="C389" s="38"/>
    </row>
    <row r="390" spans="3:3" s="17" customFormat="1" x14ac:dyDescent="0.25">
      <c r="C390" s="38"/>
    </row>
    <row r="391" spans="3:3" s="17" customFormat="1" x14ac:dyDescent="0.25">
      <c r="C391" s="38"/>
    </row>
    <row r="392" spans="3:3" s="17" customFormat="1" x14ac:dyDescent="0.25">
      <c r="C392" s="38"/>
    </row>
    <row r="393" spans="3:3" s="17" customFormat="1" x14ac:dyDescent="0.25">
      <c r="C393" s="38"/>
    </row>
    <row r="394" spans="3:3" s="17" customFormat="1" x14ac:dyDescent="0.25">
      <c r="C394" s="38"/>
    </row>
    <row r="395" spans="3:3" s="17" customFormat="1" x14ac:dyDescent="0.25">
      <c r="C395" s="38"/>
    </row>
    <row r="396" spans="3:3" s="17" customFormat="1" x14ac:dyDescent="0.25">
      <c r="C396" s="38"/>
    </row>
    <row r="397" spans="3:3" s="17" customFormat="1" x14ac:dyDescent="0.25">
      <c r="C397" s="38"/>
    </row>
    <row r="398" spans="3:3" s="17" customFormat="1" x14ac:dyDescent="0.25">
      <c r="C398" s="38"/>
    </row>
    <row r="399" spans="3:3" s="17" customFormat="1" x14ac:dyDescent="0.25">
      <c r="C399" s="38"/>
    </row>
    <row r="400" spans="3:3" s="17" customFormat="1" x14ac:dyDescent="0.25">
      <c r="C400" s="38"/>
    </row>
    <row r="401" spans="3:3" s="17" customFormat="1" x14ac:dyDescent="0.25">
      <c r="C401" s="38"/>
    </row>
    <row r="402" spans="3:3" s="17" customFormat="1" x14ac:dyDescent="0.25">
      <c r="C402" s="38"/>
    </row>
    <row r="403" spans="3:3" s="17" customFormat="1" x14ac:dyDescent="0.25">
      <c r="C403" s="38"/>
    </row>
    <row r="404" spans="3:3" s="17" customFormat="1" x14ac:dyDescent="0.25">
      <c r="C404" s="38"/>
    </row>
    <row r="405" spans="3:3" s="17" customFormat="1" x14ac:dyDescent="0.25">
      <c r="C405" s="38"/>
    </row>
    <row r="406" spans="3:3" s="17" customFormat="1" x14ac:dyDescent="0.25">
      <c r="C406" s="38"/>
    </row>
    <row r="407" spans="3:3" s="17" customFormat="1" x14ac:dyDescent="0.25">
      <c r="C407" s="38"/>
    </row>
    <row r="408" spans="3:3" s="17" customFormat="1" x14ac:dyDescent="0.25">
      <c r="C408" s="38"/>
    </row>
    <row r="409" spans="3:3" s="17" customFormat="1" x14ac:dyDescent="0.25">
      <c r="C409" s="38"/>
    </row>
    <row r="410" spans="3:3" s="17" customFormat="1" x14ac:dyDescent="0.25">
      <c r="C410" s="38"/>
    </row>
    <row r="411" spans="3:3" s="17" customFormat="1" x14ac:dyDescent="0.25">
      <c r="C411" s="38"/>
    </row>
    <row r="412" spans="3:3" s="17" customFormat="1" x14ac:dyDescent="0.25">
      <c r="C412" s="38"/>
    </row>
    <row r="413" spans="3:3" s="17" customFormat="1" x14ac:dyDescent="0.25">
      <c r="C413" s="38"/>
    </row>
    <row r="414" spans="3:3" s="17" customFormat="1" x14ac:dyDescent="0.25">
      <c r="C414" s="38"/>
    </row>
    <row r="415" spans="3:3" s="17" customFormat="1" x14ac:dyDescent="0.25">
      <c r="C415" s="38"/>
    </row>
    <row r="416" spans="3:3" s="17" customFormat="1" x14ac:dyDescent="0.25">
      <c r="C416" s="38"/>
    </row>
    <row r="417" spans="3:3" s="17" customFormat="1" x14ac:dyDescent="0.25">
      <c r="C417" s="38"/>
    </row>
    <row r="418" spans="3:3" s="17" customFormat="1" x14ac:dyDescent="0.25">
      <c r="C418" s="38"/>
    </row>
    <row r="419" spans="3:3" s="17" customFormat="1" x14ac:dyDescent="0.25">
      <c r="C419" s="38"/>
    </row>
    <row r="420" spans="3:3" s="17" customFormat="1" x14ac:dyDescent="0.25">
      <c r="C420" s="38"/>
    </row>
    <row r="421" spans="3:3" s="17" customFormat="1" x14ac:dyDescent="0.25">
      <c r="C421" s="38"/>
    </row>
    <row r="422" spans="3:3" s="17" customFormat="1" x14ac:dyDescent="0.25">
      <c r="C422" s="38"/>
    </row>
    <row r="423" spans="3:3" s="17" customFormat="1" x14ac:dyDescent="0.25">
      <c r="C423" s="38"/>
    </row>
    <row r="424" spans="3:3" s="17" customFormat="1" x14ac:dyDescent="0.25">
      <c r="C424" s="38"/>
    </row>
    <row r="425" spans="3:3" s="17" customFormat="1" x14ac:dyDescent="0.25">
      <c r="C425" s="38"/>
    </row>
    <row r="426" spans="3:3" s="17" customFormat="1" x14ac:dyDescent="0.25">
      <c r="C426" s="38"/>
    </row>
    <row r="427" spans="3:3" s="17" customFormat="1" x14ac:dyDescent="0.25">
      <c r="C427" s="38"/>
    </row>
    <row r="428" spans="3:3" s="17" customFormat="1" x14ac:dyDescent="0.25">
      <c r="C428" s="38"/>
    </row>
    <row r="429" spans="3:3" s="17" customFormat="1" x14ac:dyDescent="0.25">
      <c r="C429" s="38"/>
    </row>
    <row r="430" spans="3:3" s="17" customFormat="1" x14ac:dyDescent="0.25">
      <c r="C430" s="38"/>
    </row>
    <row r="431" spans="3:3" s="17" customFormat="1" x14ac:dyDescent="0.25">
      <c r="C431" s="38"/>
    </row>
    <row r="432" spans="3:3" s="17" customFormat="1" x14ac:dyDescent="0.25">
      <c r="C432" s="38"/>
    </row>
    <row r="433" spans="3:3" s="17" customFormat="1" x14ac:dyDescent="0.25">
      <c r="C433" s="38"/>
    </row>
    <row r="434" spans="3:3" s="17" customFormat="1" x14ac:dyDescent="0.25">
      <c r="C434" s="38"/>
    </row>
    <row r="435" spans="3:3" s="17" customFormat="1" x14ac:dyDescent="0.25">
      <c r="C435" s="38"/>
    </row>
    <row r="436" spans="3:3" s="17" customFormat="1" x14ac:dyDescent="0.25">
      <c r="C436" s="38"/>
    </row>
    <row r="437" spans="3:3" s="17" customFormat="1" x14ac:dyDescent="0.25">
      <c r="C437" s="38"/>
    </row>
    <row r="438" spans="3:3" s="17" customFormat="1" x14ac:dyDescent="0.25">
      <c r="C438" s="38"/>
    </row>
    <row r="439" spans="3:3" s="17" customFormat="1" x14ac:dyDescent="0.25">
      <c r="C439" s="38"/>
    </row>
    <row r="440" spans="3:3" s="17" customFormat="1" x14ac:dyDescent="0.25">
      <c r="C440" s="38"/>
    </row>
    <row r="441" spans="3:3" s="17" customFormat="1" x14ac:dyDescent="0.25">
      <c r="C441" s="38"/>
    </row>
    <row r="442" spans="3:3" s="17" customFormat="1" x14ac:dyDescent="0.25">
      <c r="C442" s="38"/>
    </row>
    <row r="443" spans="3:3" s="17" customFormat="1" x14ac:dyDescent="0.25">
      <c r="C443" s="38"/>
    </row>
    <row r="444" spans="3:3" s="17" customFormat="1" x14ac:dyDescent="0.25">
      <c r="C444" s="38"/>
    </row>
    <row r="445" spans="3:3" s="17" customFormat="1" x14ac:dyDescent="0.25">
      <c r="C445" s="38"/>
    </row>
    <row r="446" spans="3:3" s="17" customFormat="1" x14ac:dyDescent="0.25">
      <c r="C446" s="38"/>
    </row>
    <row r="447" spans="3:3" s="17" customFormat="1" x14ac:dyDescent="0.25">
      <c r="C447" s="38"/>
    </row>
    <row r="448" spans="3:3" s="17" customFormat="1" x14ac:dyDescent="0.25">
      <c r="C448" s="38"/>
    </row>
    <row r="449" spans="3:3" s="17" customFormat="1" x14ac:dyDescent="0.25">
      <c r="C449" s="38"/>
    </row>
    <row r="450" spans="3:3" s="17" customFormat="1" x14ac:dyDescent="0.25">
      <c r="C450" s="38"/>
    </row>
    <row r="451" spans="3:3" s="17" customFormat="1" x14ac:dyDescent="0.25">
      <c r="C451" s="38"/>
    </row>
    <row r="452" spans="3:3" s="17" customFormat="1" x14ac:dyDescent="0.25">
      <c r="C452" s="38"/>
    </row>
    <row r="453" spans="3:3" s="17" customFormat="1" x14ac:dyDescent="0.25">
      <c r="C453" s="38"/>
    </row>
    <row r="454" spans="3:3" s="17" customFormat="1" x14ac:dyDescent="0.25">
      <c r="C454" s="38"/>
    </row>
    <row r="455" spans="3:3" s="17" customFormat="1" x14ac:dyDescent="0.25">
      <c r="C455" s="38"/>
    </row>
    <row r="456" spans="3:3" s="17" customFormat="1" x14ac:dyDescent="0.25">
      <c r="C456" s="38"/>
    </row>
    <row r="457" spans="3:3" s="17" customFormat="1" x14ac:dyDescent="0.25">
      <c r="C457" s="38"/>
    </row>
    <row r="458" spans="3:3" s="17" customFormat="1" x14ac:dyDescent="0.25">
      <c r="C458" s="38"/>
    </row>
    <row r="459" spans="3:3" s="17" customFormat="1" x14ac:dyDescent="0.25">
      <c r="C459" s="38"/>
    </row>
    <row r="460" spans="3:3" s="17" customFormat="1" x14ac:dyDescent="0.25">
      <c r="C460" s="38"/>
    </row>
    <row r="461" spans="3:3" s="17" customFormat="1" x14ac:dyDescent="0.25">
      <c r="C461" s="38"/>
    </row>
    <row r="462" spans="3:3" s="17" customFormat="1" x14ac:dyDescent="0.25">
      <c r="C462" s="38"/>
    </row>
    <row r="463" spans="3:3" s="17" customFormat="1" x14ac:dyDescent="0.25">
      <c r="C463" s="38"/>
    </row>
    <row r="464" spans="3:3" s="17" customFormat="1" x14ac:dyDescent="0.25">
      <c r="C464" s="38"/>
    </row>
    <row r="465" spans="3:3" s="17" customFormat="1" x14ac:dyDescent="0.25">
      <c r="C465" s="38"/>
    </row>
    <row r="466" spans="3:3" s="17" customFormat="1" x14ac:dyDescent="0.25">
      <c r="C466" s="38"/>
    </row>
    <row r="467" spans="3:3" s="17" customFormat="1" x14ac:dyDescent="0.25">
      <c r="C467" s="38"/>
    </row>
    <row r="468" spans="3:3" s="17" customFormat="1" x14ac:dyDescent="0.25">
      <c r="C468" s="38"/>
    </row>
    <row r="469" spans="3:3" s="17" customFormat="1" x14ac:dyDescent="0.25">
      <c r="C469" s="38"/>
    </row>
    <row r="470" spans="3:3" s="17" customFormat="1" x14ac:dyDescent="0.25">
      <c r="C470" s="38"/>
    </row>
    <row r="471" spans="3:3" s="17" customFormat="1" x14ac:dyDescent="0.25">
      <c r="C471" s="38"/>
    </row>
    <row r="472" spans="3:3" s="17" customFormat="1" x14ac:dyDescent="0.25">
      <c r="C472" s="38"/>
    </row>
    <row r="473" spans="3:3" s="17" customFormat="1" x14ac:dyDescent="0.25">
      <c r="C473" s="38"/>
    </row>
    <row r="474" spans="3:3" s="17" customFormat="1" x14ac:dyDescent="0.25">
      <c r="C474" s="38"/>
    </row>
    <row r="475" spans="3:3" s="17" customFormat="1" x14ac:dyDescent="0.25">
      <c r="C475" s="38"/>
    </row>
    <row r="476" spans="3:3" s="17" customFormat="1" x14ac:dyDescent="0.25">
      <c r="C476" s="38"/>
    </row>
    <row r="477" spans="3:3" s="17" customFormat="1" x14ac:dyDescent="0.25">
      <c r="C477" s="38"/>
    </row>
    <row r="478" spans="3:3" s="17" customFormat="1" x14ac:dyDescent="0.25">
      <c r="C478" s="38"/>
    </row>
    <row r="479" spans="3:3" s="17" customFormat="1" x14ac:dyDescent="0.25">
      <c r="C479" s="38"/>
    </row>
    <row r="480" spans="3:3" s="17" customFormat="1" x14ac:dyDescent="0.25">
      <c r="C480" s="38"/>
    </row>
    <row r="481" spans="3:3" s="17" customFormat="1" x14ac:dyDescent="0.25">
      <c r="C481" s="38"/>
    </row>
    <row r="482" spans="3:3" s="17" customFormat="1" x14ac:dyDescent="0.25">
      <c r="C482" s="38"/>
    </row>
    <row r="483" spans="3:3" s="17" customFormat="1" x14ac:dyDescent="0.25">
      <c r="C483" s="38"/>
    </row>
    <row r="484" spans="3:3" s="17" customFormat="1" x14ac:dyDescent="0.25">
      <c r="C484" s="38"/>
    </row>
    <row r="485" spans="3:3" s="17" customFormat="1" x14ac:dyDescent="0.25">
      <c r="C485" s="38"/>
    </row>
    <row r="486" spans="3:3" s="17" customFormat="1" x14ac:dyDescent="0.25">
      <c r="C486" s="38"/>
    </row>
    <row r="487" spans="3:3" s="17" customFormat="1" x14ac:dyDescent="0.25">
      <c r="C487" s="38"/>
    </row>
    <row r="488" spans="3:3" s="17" customFormat="1" x14ac:dyDescent="0.25">
      <c r="C488" s="38"/>
    </row>
    <row r="489" spans="3:3" s="17" customFormat="1" x14ac:dyDescent="0.25">
      <c r="C489" s="38"/>
    </row>
    <row r="490" spans="3:3" s="17" customFormat="1" x14ac:dyDescent="0.25">
      <c r="C490" s="38"/>
    </row>
    <row r="491" spans="3:3" s="17" customFormat="1" x14ac:dyDescent="0.25">
      <c r="C491" s="38"/>
    </row>
    <row r="492" spans="3:3" s="17" customFormat="1" x14ac:dyDescent="0.25">
      <c r="C492" s="38"/>
    </row>
    <row r="493" spans="3:3" s="17" customFormat="1" x14ac:dyDescent="0.25">
      <c r="C493" s="38"/>
    </row>
    <row r="494" spans="3:3" s="17" customFormat="1" x14ac:dyDescent="0.25">
      <c r="C494" s="38"/>
    </row>
    <row r="495" spans="3:3" s="17" customFormat="1" x14ac:dyDescent="0.25">
      <c r="C495" s="38"/>
    </row>
    <row r="496" spans="3:3" s="17" customFormat="1" x14ac:dyDescent="0.25">
      <c r="C496" s="38"/>
    </row>
    <row r="497" spans="3:3" s="17" customFormat="1" x14ac:dyDescent="0.25">
      <c r="C497" s="38"/>
    </row>
    <row r="498" spans="3:3" s="17" customFormat="1" x14ac:dyDescent="0.25">
      <c r="C498" s="38"/>
    </row>
    <row r="499" spans="3:3" s="17" customFormat="1" x14ac:dyDescent="0.25">
      <c r="C499" s="38"/>
    </row>
    <row r="500" spans="3:3" s="17" customFormat="1" x14ac:dyDescent="0.25">
      <c r="C500" s="38"/>
    </row>
    <row r="501" spans="3:3" s="17" customFormat="1" x14ac:dyDescent="0.25">
      <c r="C501" s="38"/>
    </row>
    <row r="502" spans="3:3" s="17" customFormat="1" x14ac:dyDescent="0.25">
      <c r="C502" s="38"/>
    </row>
    <row r="503" spans="3:3" s="17" customFormat="1" x14ac:dyDescent="0.25">
      <c r="C503" s="38"/>
    </row>
    <row r="504" spans="3:3" s="17" customFormat="1" x14ac:dyDescent="0.25">
      <c r="C504" s="38"/>
    </row>
    <row r="505" spans="3:3" s="17" customFormat="1" x14ac:dyDescent="0.25">
      <c r="C505" s="38"/>
    </row>
    <row r="506" spans="3:3" s="17" customFormat="1" x14ac:dyDescent="0.25">
      <c r="C506" s="38"/>
    </row>
    <row r="507" spans="3:3" s="17" customFormat="1" x14ac:dyDescent="0.25">
      <c r="C507" s="38"/>
    </row>
    <row r="508" spans="3:3" s="17" customFormat="1" x14ac:dyDescent="0.25">
      <c r="C508" s="38"/>
    </row>
    <row r="509" spans="3:3" s="17" customFormat="1" x14ac:dyDescent="0.25">
      <c r="C509" s="38"/>
    </row>
    <row r="510" spans="3:3" s="17" customFormat="1" x14ac:dyDescent="0.25">
      <c r="C510" s="38"/>
    </row>
    <row r="511" spans="3:3" s="17" customFormat="1" x14ac:dyDescent="0.25">
      <c r="C511" s="38"/>
    </row>
    <row r="512" spans="3:3" s="17" customFormat="1" x14ac:dyDescent="0.25">
      <c r="C512" s="38"/>
    </row>
    <row r="513" spans="3:3" s="17" customFormat="1" x14ac:dyDescent="0.25">
      <c r="C513" s="38"/>
    </row>
    <row r="514" spans="3:3" s="17" customFormat="1" x14ac:dyDescent="0.25">
      <c r="C514" s="38"/>
    </row>
    <row r="515" spans="3:3" s="17" customFormat="1" x14ac:dyDescent="0.25">
      <c r="C515" s="38"/>
    </row>
    <row r="516" spans="3:3" s="17" customFormat="1" x14ac:dyDescent="0.25">
      <c r="C516" s="38"/>
    </row>
    <row r="517" spans="3:3" s="17" customFormat="1" x14ac:dyDescent="0.25">
      <c r="C517" s="38"/>
    </row>
    <row r="518" spans="3:3" s="17" customFormat="1" x14ac:dyDescent="0.25">
      <c r="C518" s="38"/>
    </row>
    <row r="519" spans="3:3" s="17" customFormat="1" x14ac:dyDescent="0.25">
      <c r="C519" s="38"/>
    </row>
    <row r="520" spans="3:3" s="17" customFormat="1" x14ac:dyDescent="0.25">
      <c r="C520" s="38"/>
    </row>
    <row r="521" spans="3:3" s="17" customFormat="1" x14ac:dyDescent="0.25">
      <c r="C521" s="38"/>
    </row>
    <row r="522" spans="3:3" s="17" customFormat="1" x14ac:dyDescent="0.25">
      <c r="C522" s="38"/>
    </row>
    <row r="523" spans="3:3" s="17" customFormat="1" x14ac:dyDescent="0.25">
      <c r="C523" s="38"/>
    </row>
    <row r="524" spans="3:3" s="17" customFormat="1" x14ac:dyDescent="0.25">
      <c r="C524" s="38"/>
    </row>
    <row r="525" spans="3:3" s="17" customFormat="1" x14ac:dyDescent="0.25">
      <c r="C525" s="38"/>
    </row>
    <row r="526" spans="3:3" s="17" customFormat="1" x14ac:dyDescent="0.25">
      <c r="C526" s="38"/>
    </row>
    <row r="527" spans="3:3" s="17" customFormat="1" x14ac:dyDescent="0.25">
      <c r="C527" s="38"/>
    </row>
    <row r="528" spans="3:3" s="17" customFormat="1" x14ac:dyDescent="0.25">
      <c r="C528" s="38"/>
    </row>
    <row r="529" spans="3:3" s="17" customFormat="1" x14ac:dyDescent="0.25">
      <c r="C529" s="38"/>
    </row>
    <row r="530" spans="3:3" s="17" customFormat="1" x14ac:dyDescent="0.25">
      <c r="C530" s="38"/>
    </row>
    <row r="531" spans="3:3" s="17" customFormat="1" x14ac:dyDescent="0.25">
      <c r="C531" s="38"/>
    </row>
    <row r="532" spans="3:3" s="17" customFormat="1" x14ac:dyDescent="0.25">
      <c r="C532" s="38"/>
    </row>
    <row r="533" spans="3:3" s="17" customFormat="1" x14ac:dyDescent="0.25">
      <c r="C533" s="38"/>
    </row>
    <row r="534" spans="3:3" s="17" customFormat="1" x14ac:dyDescent="0.25">
      <c r="C534" s="38"/>
    </row>
    <row r="535" spans="3:3" s="17" customFormat="1" x14ac:dyDescent="0.25">
      <c r="C535" s="38"/>
    </row>
    <row r="536" spans="3:3" s="17" customFormat="1" x14ac:dyDescent="0.25">
      <c r="C536" s="38"/>
    </row>
    <row r="537" spans="3:3" s="17" customFormat="1" x14ac:dyDescent="0.25">
      <c r="C537" s="38"/>
    </row>
    <row r="538" spans="3:3" s="17" customFormat="1" x14ac:dyDescent="0.25">
      <c r="C538" s="38"/>
    </row>
    <row r="539" spans="3:3" s="17" customFormat="1" x14ac:dyDescent="0.25">
      <c r="C539" s="38"/>
    </row>
    <row r="540" spans="3:3" s="17" customFormat="1" x14ac:dyDescent="0.25">
      <c r="C540" s="38"/>
    </row>
    <row r="541" spans="3:3" s="17" customFormat="1" x14ac:dyDescent="0.25">
      <c r="C541" s="38"/>
    </row>
    <row r="542" spans="3:3" s="17" customFormat="1" x14ac:dyDescent="0.25">
      <c r="C542" s="38"/>
    </row>
    <row r="543" spans="3:3" s="17" customFormat="1" x14ac:dyDescent="0.25">
      <c r="C543" s="38"/>
    </row>
    <row r="544" spans="3:3" s="17" customFormat="1" x14ac:dyDescent="0.25">
      <c r="C544" s="38"/>
    </row>
    <row r="545" spans="3:3" s="17" customFormat="1" x14ac:dyDescent="0.25">
      <c r="C545" s="38"/>
    </row>
    <row r="546" spans="3:3" s="17" customFormat="1" x14ac:dyDescent="0.25">
      <c r="C546" s="38"/>
    </row>
    <row r="547" spans="3:3" s="17" customFormat="1" x14ac:dyDescent="0.25">
      <c r="C547" s="38"/>
    </row>
    <row r="548" spans="3:3" s="17" customFormat="1" x14ac:dyDescent="0.25">
      <c r="C548" s="38"/>
    </row>
    <row r="549" spans="3:3" s="17" customFormat="1" x14ac:dyDescent="0.25">
      <c r="C549" s="38"/>
    </row>
    <row r="550" spans="3:3" s="17" customFormat="1" x14ac:dyDescent="0.25">
      <c r="C550" s="38"/>
    </row>
    <row r="551" spans="3:3" s="17" customFormat="1" x14ac:dyDescent="0.25">
      <c r="C551" s="38"/>
    </row>
    <row r="552" spans="3:3" s="17" customFormat="1" x14ac:dyDescent="0.25">
      <c r="C552" s="38"/>
    </row>
    <row r="553" spans="3:3" s="17" customFormat="1" x14ac:dyDescent="0.25">
      <c r="C553" s="38"/>
    </row>
    <row r="554" spans="3:3" s="17" customFormat="1" x14ac:dyDescent="0.25">
      <c r="C554" s="38"/>
    </row>
    <row r="555" spans="3:3" s="17" customFormat="1" x14ac:dyDescent="0.25">
      <c r="C555" s="38"/>
    </row>
    <row r="556" spans="3:3" s="17" customFormat="1" x14ac:dyDescent="0.25">
      <c r="C556" s="38"/>
    </row>
    <row r="557" spans="3:3" s="17" customFormat="1" x14ac:dyDescent="0.25">
      <c r="C557" s="38"/>
    </row>
    <row r="558" spans="3:3" s="17" customFormat="1" x14ac:dyDescent="0.25">
      <c r="C558" s="38"/>
    </row>
    <row r="559" spans="3:3" s="17" customFormat="1" x14ac:dyDescent="0.25">
      <c r="C559" s="38"/>
    </row>
    <row r="560" spans="3:3" s="17" customFormat="1" x14ac:dyDescent="0.25">
      <c r="C560" s="38"/>
    </row>
    <row r="561" spans="3:3" s="17" customFormat="1" x14ac:dyDescent="0.25">
      <c r="C561" s="38"/>
    </row>
    <row r="562" spans="3:3" s="17" customFormat="1" x14ac:dyDescent="0.25">
      <c r="C562" s="38"/>
    </row>
    <row r="563" spans="3:3" s="17" customFormat="1" x14ac:dyDescent="0.25">
      <c r="C563" s="38"/>
    </row>
    <row r="564" spans="3:3" s="17" customFormat="1" x14ac:dyDescent="0.25">
      <c r="C564" s="38"/>
    </row>
    <row r="565" spans="3:3" s="17" customFormat="1" x14ac:dyDescent="0.25">
      <c r="C565" s="38"/>
    </row>
    <row r="566" spans="3:3" s="17" customFormat="1" x14ac:dyDescent="0.25">
      <c r="C566" s="38"/>
    </row>
    <row r="567" spans="3:3" s="17" customFormat="1" x14ac:dyDescent="0.25">
      <c r="C567" s="38"/>
    </row>
    <row r="568" spans="3:3" s="17" customFormat="1" x14ac:dyDescent="0.25">
      <c r="C568" s="38"/>
    </row>
    <row r="569" spans="3:3" s="17" customFormat="1" x14ac:dyDescent="0.25">
      <c r="C569" s="38"/>
    </row>
    <row r="570" spans="3:3" s="17" customFormat="1" x14ac:dyDescent="0.25">
      <c r="C570" s="38"/>
    </row>
    <row r="571" spans="3:3" s="17" customFormat="1" x14ac:dyDescent="0.25">
      <c r="C571" s="38"/>
    </row>
    <row r="572" spans="3:3" s="17" customFormat="1" x14ac:dyDescent="0.25">
      <c r="C572" s="38"/>
    </row>
    <row r="573" spans="3:3" s="17" customFormat="1" x14ac:dyDescent="0.25">
      <c r="C573" s="38"/>
    </row>
    <row r="574" spans="3:3" s="17" customFormat="1" x14ac:dyDescent="0.25">
      <c r="C574" s="38"/>
    </row>
    <row r="575" spans="3:3" s="17" customFormat="1" x14ac:dyDescent="0.25">
      <c r="C575" s="38"/>
    </row>
    <row r="576" spans="3:3" s="17" customFormat="1" x14ac:dyDescent="0.25">
      <c r="C576" s="38"/>
    </row>
    <row r="577" spans="3:3" s="17" customFormat="1" x14ac:dyDescent="0.25">
      <c r="C577" s="38"/>
    </row>
    <row r="578" spans="3:3" s="17" customFormat="1" x14ac:dyDescent="0.25">
      <c r="C578" s="38"/>
    </row>
    <row r="579" spans="3:3" s="17" customFormat="1" x14ac:dyDescent="0.25">
      <c r="C579" s="38"/>
    </row>
    <row r="580" spans="3:3" s="17" customFormat="1" x14ac:dyDescent="0.25">
      <c r="C580" s="38"/>
    </row>
    <row r="581" spans="3:3" s="17" customFormat="1" x14ac:dyDescent="0.25">
      <c r="C581" s="38"/>
    </row>
    <row r="582" spans="3:3" s="17" customFormat="1" x14ac:dyDescent="0.25">
      <c r="C582" s="38"/>
    </row>
    <row r="583" spans="3:3" s="17" customFormat="1" x14ac:dyDescent="0.25">
      <c r="C583" s="38"/>
    </row>
    <row r="584" spans="3:3" s="17" customFormat="1" x14ac:dyDescent="0.25">
      <c r="C584" s="38"/>
    </row>
    <row r="585" spans="3:3" s="17" customFormat="1" x14ac:dyDescent="0.25">
      <c r="C585" s="38"/>
    </row>
    <row r="586" spans="3:3" s="17" customFormat="1" x14ac:dyDescent="0.25">
      <c r="C586" s="38"/>
    </row>
    <row r="587" spans="3:3" s="17" customFormat="1" x14ac:dyDescent="0.25">
      <c r="C587" s="38"/>
    </row>
    <row r="588" spans="3:3" s="17" customFormat="1" x14ac:dyDescent="0.25">
      <c r="C588" s="38"/>
    </row>
    <row r="589" spans="3:3" s="17" customFormat="1" x14ac:dyDescent="0.25">
      <c r="C589" s="38"/>
    </row>
    <row r="590" spans="3:3" s="17" customFormat="1" x14ac:dyDescent="0.25">
      <c r="C590" s="38"/>
    </row>
    <row r="591" spans="3:3" s="17" customFormat="1" x14ac:dyDescent="0.25">
      <c r="C591" s="38"/>
    </row>
    <row r="592" spans="3:3" s="17" customFormat="1" x14ac:dyDescent="0.25">
      <c r="C592" s="38"/>
    </row>
    <row r="593" spans="3:3" s="17" customFormat="1" x14ac:dyDescent="0.25">
      <c r="C593" s="38"/>
    </row>
    <row r="594" spans="3:3" s="17" customFormat="1" x14ac:dyDescent="0.25">
      <c r="C594" s="38"/>
    </row>
    <row r="595" spans="3:3" s="17" customFormat="1" x14ac:dyDescent="0.25">
      <c r="C595" s="38"/>
    </row>
    <row r="596" spans="3:3" s="17" customFormat="1" x14ac:dyDescent="0.25">
      <c r="C596" s="38"/>
    </row>
    <row r="597" spans="3:3" s="17" customFormat="1" x14ac:dyDescent="0.25">
      <c r="C597" s="38"/>
    </row>
    <row r="598" spans="3:3" s="17" customFormat="1" x14ac:dyDescent="0.25">
      <c r="C598" s="38"/>
    </row>
    <row r="599" spans="3:3" s="17" customFormat="1" x14ac:dyDescent="0.25">
      <c r="C599" s="38"/>
    </row>
    <row r="600" spans="3:3" s="17" customFormat="1" x14ac:dyDescent="0.25">
      <c r="C600" s="38"/>
    </row>
    <row r="601" spans="3:3" s="17" customFormat="1" x14ac:dyDescent="0.25">
      <c r="C601" s="38"/>
    </row>
    <row r="602" spans="3:3" s="17" customFormat="1" x14ac:dyDescent="0.25">
      <c r="C602" s="38"/>
    </row>
    <row r="603" spans="3:3" s="17" customFormat="1" x14ac:dyDescent="0.25">
      <c r="C603" s="38"/>
    </row>
    <row r="604" spans="3:3" s="17" customFormat="1" x14ac:dyDescent="0.25">
      <c r="C604" s="38"/>
    </row>
    <row r="605" spans="3:3" s="17" customFormat="1" x14ac:dyDescent="0.25">
      <c r="C605" s="38"/>
    </row>
    <row r="606" spans="3:3" s="17" customFormat="1" x14ac:dyDescent="0.25">
      <c r="C606" s="38"/>
    </row>
    <row r="607" spans="3:3" s="17" customFormat="1" x14ac:dyDescent="0.25">
      <c r="C607" s="38"/>
    </row>
    <row r="608" spans="3:3" s="17" customFormat="1" x14ac:dyDescent="0.25">
      <c r="C608" s="38"/>
    </row>
    <row r="609" spans="3:3" s="17" customFormat="1" x14ac:dyDescent="0.25">
      <c r="C609" s="38"/>
    </row>
    <row r="610" spans="3:3" s="17" customFormat="1" x14ac:dyDescent="0.25">
      <c r="C610" s="38"/>
    </row>
    <row r="611" spans="3:3" s="17" customFormat="1" x14ac:dyDescent="0.25">
      <c r="C611" s="38"/>
    </row>
    <row r="612" spans="3:3" s="17" customFormat="1" x14ac:dyDescent="0.25">
      <c r="C612" s="38"/>
    </row>
    <row r="613" spans="3:3" s="17" customFormat="1" x14ac:dyDescent="0.25">
      <c r="C613" s="38"/>
    </row>
    <row r="614" spans="3:3" s="17" customFormat="1" x14ac:dyDescent="0.25">
      <c r="C614" s="38"/>
    </row>
    <row r="615" spans="3:3" s="17" customFormat="1" x14ac:dyDescent="0.25">
      <c r="C615" s="38"/>
    </row>
    <row r="616" spans="3:3" s="17" customFormat="1" x14ac:dyDescent="0.25">
      <c r="C616" s="38"/>
    </row>
    <row r="617" spans="3:3" s="17" customFormat="1" x14ac:dyDescent="0.25">
      <c r="C617" s="38"/>
    </row>
    <row r="618" spans="3:3" s="17" customFormat="1" x14ac:dyDescent="0.25">
      <c r="C618" s="38"/>
    </row>
    <row r="619" spans="3:3" s="17" customFormat="1" x14ac:dyDescent="0.25">
      <c r="C619" s="38"/>
    </row>
    <row r="620" spans="3:3" s="17" customFormat="1" x14ac:dyDescent="0.25">
      <c r="C620" s="38"/>
    </row>
    <row r="621" spans="3:3" s="17" customFormat="1" x14ac:dyDescent="0.25">
      <c r="C621" s="38"/>
    </row>
    <row r="622" spans="3:3" s="17" customFormat="1" x14ac:dyDescent="0.25">
      <c r="C622" s="38"/>
    </row>
    <row r="623" spans="3:3" s="17" customFormat="1" x14ac:dyDescent="0.25">
      <c r="C623" s="38"/>
    </row>
    <row r="624" spans="3:3" s="17" customFormat="1" x14ac:dyDescent="0.25">
      <c r="C624" s="38"/>
    </row>
    <row r="625" spans="3:3" s="17" customFormat="1" x14ac:dyDescent="0.25">
      <c r="C625" s="38"/>
    </row>
    <row r="626" spans="3:3" s="17" customFormat="1" x14ac:dyDescent="0.25">
      <c r="C626" s="38"/>
    </row>
    <row r="627" spans="3:3" s="17" customFormat="1" x14ac:dyDescent="0.25">
      <c r="C627" s="38"/>
    </row>
    <row r="628" spans="3:3" s="17" customFormat="1" x14ac:dyDescent="0.25">
      <c r="C628" s="38"/>
    </row>
    <row r="629" spans="3:3" s="17" customFormat="1" x14ac:dyDescent="0.25">
      <c r="C629" s="38"/>
    </row>
    <row r="630" spans="3:3" s="17" customFormat="1" x14ac:dyDescent="0.25">
      <c r="C630" s="38"/>
    </row>
    <row r="631" spans="3:3" s="17" customFormat="1" x14ac:dyDescent="0.25">
      <c r="C631" s="38"/>
    </row>
    <row r="632" spans="3:3" s="17" customFormat="1" x14ac:dyDescent="0.25">
      <c r="C632" s="38"/>
    </row>
    <row r="633" spans="3:3" s="17" customFormat="1" x14ac:dyDescent="0.25">
      <c r="C633" s="38"/>
    </row>
    <row r="634" spans="3:3" s="17" customFormat="1" x14ac:dyDescent="0.25">
      <c r="C634" s="38"/>
    </row>
    <row r="635" spans="3:3" s="17" customFormat="1" x14ac:dyDescent="0.25">
      <c r="C635" s="38"/>
    </row>
    <row r="636" spans="3:3" s="17" customFormat="1" x14ac:dyDescent="0.25">
      <c r="C636" s="38"/>
    </row>
    <row r="637" spans="3:3" s="17" customFormat="1" x14ac:dyDescent="0.25">
      <c r="C637" s="38"/>
    </row>
    <row r="638" spans="3:3" s="17" customFormat="1" x14ac:dyDescent="0.25">
      <c r="C638" s="38"/>
    </row>
    <row r="639" spans="3:3" s="17" customFormat="1" x14ac:dyDescent="0.25">
      <c r="C639" s="38"/>
    </row>
    <row r="640" spans="3:3" s="17" customFormat="1" x14ac:dyDescent="0.25">
      <c r="C640" s="38"/>
    </row>
    <row r="641" spans="3:3" s="17" customFormat="1" x14ac:dyDescent="0.25">
      <c r="C641" s="38"/>
    </row>
    <row r="642" spans="3:3" s="17" customFormat="1" x14ac:dyDescent="0.25">
      <c r="C642" s="38"/>
    </row>
    <row r="643" spans="3:3" s="17" customFormat="1" x14ac:dyDescent="0.25">
      <c r="C643" s="38"/>
    </row>
    <row r="644" spans="3:3" s="17" customFormat="1" x14ac:dyDescent="0.25">
      <c r="C644" s="38"/>
    </row>
    <row r="645" spans="3:3" s="17" customFormat="1" x14ac:dyDescent="0.25">
      <c r="C645" s="38"/>
    </row>
    <row r="646" spans="3:3" s="17" customFormat="1" x14ac:dyDescent="0.25">
      <c r="C646" s="38"/>
    </row>
    <row r="647" spans="3:3" s="17" customFormat="1" x14ac:dyDescent="0.25">
      <c r="C647" s="38"/>
    </row>
    <row r="648" spans="3:3" s="17" customFormat="1" x14ac:dyDescent="0.25">
      <c r="C648" s="38"/>
    </row>
    <row r="649" spans="3:3" s="17" customFormat="1" x14ac:dyDescent="0.25">
      <c r="C649" s="38"/>
    </row>
    <row r="650" spans="3:3" s="17" customFormat="1" x14ac:dyDescent="0.25">
      <c r="C650" s="38"/>
    </row>
    <row r="651" spans="3:3" s="17" customFormat="1" x14ac:dyDescent="0.25">
      <c r="C651" s="38"/>
    </row>
    <row r="652" spans="3:3" s="17" customFormat="1" x14ac:dyDescent="0.25">
      <c r="C652" s="38"/>
    </row>
    <row r="653" spans="3:3" s="17" customFormat="1" x14ac:dyDescent="0.25">
      <c r="C653" s="38"/>
    </row>
    <row r="654" spans="3:3" s="17" customFormat="1" x14ac:dyDescent="0.25">
      <c r="C654" s="38"/>
    </row>
    <row r="655" spans="3:3" s="17" customFormat="1" x14ac:dyDescent="0.25">
      <c r="C655" s="38"/>
    </row>
    <row r="656" spans="3:3" s="17" customFormat="1" x14ac:dyDescent="0.25">
      <c r="C656" s="38"/>
    </row>
    <row r="657" spans="3:3" s="17" customFormat="1" x14ac:dyDescent="0.25">
      <c r="C657" s="38"/>
    </row>
    <row r="658" spans="3:3" s="17" customFormat="1" x14ac:dyDescent="0.25">
      <c r="C658" s="38"/>
    </row>
    <row r="659" spans="3:3" s="17" customFormat="1" x14ac:dyDescent="0.25">
      <c r="C659" s="38"/>
    </row>
    <row r="660" spans="3:3" s="17" customFormat="1" x14ac:dyDescent="0.25">
      <c r="C660" s="38"/>
    </row>
    <row r="661" spans="3:3" s="17" customFormat="1" x14ac:dyDescent="0.25">
      <c r="C661" s="38"/>
    </row>
    <row r="662" spans="3:3" s="17" customFormat="1" x14ac:dyDescent="0.25">
      <c r="C662" s="38"/>
    </row>
    <row r="663" spans="3:3" s="17" customFormat="1" x14ac:dyDescent="0.25">
      <c r="C663" s="38"/>
    </row>
    <row r="664" spans="3:3" s="17" customFormat="1" x14ac:dyDescent="0.25">
      <c r="C664" s="38"/>
    </row>
    <row r="665" spans="3:3" s="17" customFormat="1" x14ac:dyDescent="0.25">
      <c r="C665" s="38"/>
    </row>
    <row r="666" spans="3:3" s="17" customFormat="1" x14ac:dyDescent="0.25">
      <c r="C666" s="38"/>
    </row>
    <row r="667" spans="3:3" s="17" customFormat="1" x14ac:dyDescent="0.25">
      <c r="C667" s="38"/>
    </row>
    <row r="668" spans="3:3" s="17" customFormat="1" x14ac:dyDescent="0.25">
      <c r="C668" s="38"/>
    </row>
    <row r="669" spans="3:3" s="17" customFormat="1" x14ac:dyDescent="0.25">
      <c r="C669" s="38"/>
    </row>
    <row r="670" spans="3:3" s="17" customFormat="1" x14ac:dyDescent="0.25">
      <c r="C670" s="38"/>
    </row>
    <row r="671" spans="3:3" s="17" customFormat="1" x14ac:dyDescent="0.25">
      <c r="C671" s="38"/>
    </row>
    <row r="672" spans="3:3" s="17" customFormat="1" x14ac:dyDescent="0.25">
      <c r="C672" s="38"/>
    </row>
    <row r="673" spans="3:3" s="17" customFormat="1" x14ac:dyDescent="0.25">
      <c r="C673" s="38"/>
    </row>
    <row r="674" spans="3:3" s="17" customFormat="1" x14ac:dyDescent="0.25">
      <c r="C674" s="38"/>
    </row>
    <row r="675" spans="3:3" s="17" customFormat="1" x14ac:dyDescent="0.25">
      <c r="C675" s="38"/>
    </row>
    <row r="676" spans="3:3" s="17" customFormat="1" x14ac:dyDescent="0.25">
      <c r="C676" s="38"/>
    </row>
    <row r="677" spans="3:3" s="17" customFormat="1" x14ac:dyDescent="0.25">
      <c r="C677" s="38"/>
    </row>
    <row r="678" spans="3:3" s="17" customFormat="1" x14ac:dyDescent="0.25">
      <c r="C678" s="38"/>
    </row>
    <row r="679" spans="3:3" s="17" customFormat="1" x14ac:dyDescent="0.25">
      <c r="C679" s="38"/>
    </row>
    <row r="680" spans="3:3" s="17" customFormat="1" x14ac:dyDescent="0.25">
      <c r="C680" s="38"/>
    </row>
    <row r="681" spans="3:3" s="17" customFormat="1" x14ac:dyDescent="0.25">
      <c r="C681" s="38"/>
    </row>
    <row r="682" spans="3:3" s="17" customFormat="1" x14ac:dyDescent="0.25">
      <c r="C682" s="38"/>
    </row>
    <row r="683" spans="3:3" s="17" customFormat="1" x14ac:dyDescent="0.25">
      <c r="C683" s="38"/>
    </row>
    <row r="684" spans="3:3" s="17" customFormat="1" x14ac:dyDescent="0.25">
      <c r="C684" s="38"/>
    </row>
    <row r="685" spans="3:3" s="17" customFormat="1" x14ac:dyDescent="0.25">
      <c r="C685" s="38"/>
    </row>
    <row r="686" spans="3:3" s="17" customFormat="1" x14ac:dyDescent="0.25">
      <c r="C686" s="38"/>
    </row>
    <row r="687" spans="3:3" s="17" customFormat="1" x14ac:dyDescent="0.25">
      <c r="C687" s="38"/>
    </row>
    <row r="688" spans="3:3" s="17" customFormat="1" x14ac:dyDescent="0.25">
      <c r="C688" s="38"/>
    </row>
    <row r="689" spans="3:3" s="17" customFormat="1" x14ac:dyDescent="0.25">
      <c r="C689" s="38"/>
    </row>
    <row r="690" spans="3:3" s="17" customFormat="1" x14ac:dyDescent="0.25">
      <c r="C690" s="38"/>
    </row>
    <row r="691" spans="3:3" s="17" customFormat="1" x14ac:dyDescent="0.25">
      <c r="C691" s="38"/>
    </row>
    <row r="692" spans="3:3" s="17" customFormat="1" x14ac:dyDescent="0.25">
      <c r="C692" s="38"/>
    </row>
    <row r="693" spans="3:3" s="17" customFormat="1" x14ac:dyDescent="0.25">
      <c r="C693" s="38"/>
    </row>
    <row r="694" spans="3:3" s="17" customFormat="1" x14ac:dyDescent="0.25">
      <c r="C694" s="38"/>
    </row>
    <row r="695" spans="3:3" s="17" customFormat="1" x14ac:dyDescent="0.25">
      <c r="C695" s="38"/>
    </row>
    <row r="696" spans="3:3" s="17" customFormat="1" x14ac:dyDescent="0.25">
      <c r="C696" s="38"/>
    </row>
    <row r="697" spans="3:3" s="17" customFormat="1" x14ac:dyDescent="0.25">
      <c r="C697" s="38"/>
    </row>
    <row r="698" spans="3:3" s="17" customFormat="1" x14ac:dyDescent="0.25">
      <c r="C698" s="38"/>
    </row>
    <row r="699" spans="3:3" s="17" customFormat="1" x14ac:dyDescent="0.25">
      <c r="C699" s="38"/>
    </row>
    <row r="700" spans="3:3" s="17" customFormat="1" x14ac:dyDescent="0.25">
      <c r="C700" s="38"/>
    </row>
    <row r="701" spans="3:3" s="17" customFormat="1" x14ac:dyDescent="0.25">
      <c r="C701" s="38"/>
    </row>
    <row r="702" spans="3:3" s="17" customFormat="1" x14ac:dyDescent="0.25">
      <c r="C702" s="38"/>
    </row>
    <row r="703" spans="3:3" s="17" customFormat="1" x14ac:dyDescent="0.25">
      <c r="C703" s="38"/>
    </row>
    <row r="704" spans="3:3" s="17" customFormat="1" x14ac:dyDescent="0.25">
      <c r="C704" s="38"/>
    </row>
    <row r="705" spans="3:3" s="17" customFormat="1" x14ac:dyDescent="0.25">
      <c r="C705" s="38"/>
    </row>
    <row r="706" spans="3:3" s="17" customFormat="1" x14ac:dyDescent="0.25">
      <c r="C706" s="38"/>
    </row>
    <row r="707" spans="3:3" s="17" customFormat="1" x14ac:dyDescent="0.25">
      <c r="C707" s="38"/>
    </row>
    <row r="708" spans="3:3" s="17" customFormat="1" x14ac:dyDescent="0.25">
      <c r="C708" s="38"/>
    </row>
    <row r="709" spans="3:3" s="17" customFormat="1" x14ac:dyDescent="0.25">
      <c r="C709" s="38"/>
    </row>
    <row r="710" spans="3:3" s="17" customFormat="1" x14ac:dyDescent="0.25">
      <c r="C710" s="38"/>
    </row>
    <row r="711" spans="3:3" s="17" customFormat="1" x14ac:dyDescent="0.25">
      <c r="C711" s="38"/>
    </row>
    <row r="712" spans="3:3" s="17" customFormat="1" x14ac:dyDescent="0.25">
      <c r="C712" s="38"/>
    </row>
    <row r="713" spans="3:3" s="17" customFormat="1" x14ac:dyDescent="0.25">
      <c r="C713" s="38"/>
    </row>
    <row r="714" spans="3:3" s="17" customFormat="1" x14ac:dyDescent="0.25">
      <c r="C714" s="38"/>
    </row>
    <row r="715" spans="3:3" s="17" customFormat="1" x14ac:dyDescent="0.25">
      <c r="C715" s="38"/>
    </row>
    <row r="716" spans="3:3" s="17" customFormat="1" x14ac:dyDescent="0.25">
      <c r="C716" s="38"/>
    </row>
    <row r="717" spans="3:3" s="17" customFormat="1" x14ac:dyDescent="0.25">
      <c r="C717" s="38"/>
    </row>
    <row r="718" spans="3:3" s="17" customFormat="1" x14ac:dyDescent="0.25">
      <c r="C718" s="38"/>
    </row>
    <row r="719" spans="3:3" s="17" customFormat="1" x14ac:dyDescent="0.25">
      <c r="C719" s="38"/>
    </row>
    <row r="720" spans="3:3" s="17" customFormat="1" x14ac:dyDescent="0.25">
      <c r="C720" s="38"/>
    </row>
    <row r="721" spans="3:3" s="17" customFormat="1" x14ac:dyDescent="0.25">
      <c r="C721" s="38"/>
    </row>
    <row r="722" spans="3:3" s="17" customFormat="1" x14ac:dyDescent="0.25">
      <c r="C722" s="38"/>
    </row>
    <row r="723" spans="3:3" s="17" customFormat="1" x14ac:dyDescent="0.25">
      <c r="C723" s="38"/>
    </row>
    <row r="724" spans="3:3" s="17" customFormat="1" x14ac:dyDescent="0.25">
      <c r="C724" s="38"/>
    </row>
    <row r="725" spans="3:3" s="17" customFormat="1" x14ac:dyDescent="0.25">
      <c r="C725" s="38"/>
    </row>
    <row r="726" spans="3:3" s="17" customFormat="1" x14ac:dyDescent="0.25">
      <c r="C726" s="38"/>
    </row>
    <row r="727" spans="3:3" s="17" customFormat="1" x14ac:dyDescent="0.25">
      <c r="C727" s="38"/>
    </row>
    <row r="728" spans="3:3" s="17" customFormat="1" x14ac:dyDescent="0.25">
      <c r="C728" s="38"/>
    </row>
    <row r="729" spans="3:3" s="17" customFormat="1" x14ac:dyDescent="0.25">
      <c r="C729" s="38"/>
    </row>
    <row r="730" spans="3:3" s="17" customFormat="1" x14ac:dyDescent="0.25">
      <c r="C730" s="38"/>
    </row>
    <row r="731" spans="3:3" s="17" customFormat="1" x14ac:dyDescent="0.25">
      <c r="C731" s="38"/>
    </row>
    <row r="732" spans="3:3" s="17" customFormat="1" x14ac:dyDescent="0.25">
      <c r="C732" s="38"/>
    </row>
    <row r="733" spans="3:3" s="17" customFormat="1" x14ac:dyDescent="0.25">
      <c r="C733" s="38"/>
    </row>
    <row r="734" spans="3:3" s="17" customFormat="1" x14ac:dyDescent="0.25">
      <c r="C734" s="38"/>
    </row>
    <row r="735" spans="3:3" s="17" customFormat="1" x14ac:dyDescent="0.25">
      <c r="C735" s="38"/>
    </row>
    <row r="736" spans="3:3" s="17" customFormat="1" x14ac:dyDescent="0.25">
      <c r="C736" s="38"/>
    </row>
    <row r="737" spans="3:3" s="17" customFormat="1" x14ac:dyDescent="0.25">
      <c r="C737" s="38"/>
    </row>
    <row r="738" spans="3:3" s="17" customFormat="1" x14ac:dyDescent="0.25">
      <c r="C738" s="38"/>
    </row>
    <row r="739" spans="3:3" s="17" customFormat="1" x14ac:dyDescent="0.25">
      <c r="C739" s="38"/>
    </row>
    <row r="740" spans="3:3" s="17" customFormat="1" x14ac:dyDescent="0.25">
      <c r="C740" s="38"/>
    </row>
    <row r="741" spans="3:3" s="17" customFormat="1" x14ac:dyDescent="0.25">
      <c r="C741" s="38"/>
    </row>
    <row r="742" spans="3:3" s="17" customFormat="1" x14ac:dyDescent="0.25">
      <c r="C742" s="38"/>
    </row>
    <row r="743" spans="3:3" s="17" customFormat="1" x14ac:dyDescent="0.25">
      <c r="C743" s="38"/>
    </row>
    <row r="744" spans="3:3" s="17" customFormat="1" x14ac:dyDescent="0.25">
      <c r="C744" s="38"/>
    </row>
    <row r="745" spans="3:3" s="17" customFormat="1" x14ac:dyDescent="0.25">
      <c r="C745" s="38"/>
    </row>
    <row r="746" spans="3:3" s="17" customFormat="1" x14ac:dyDescent="0.25">
      <c r="C746" s="38"/>
    </row>
    <row r="747" spans="3:3" s="17" customFormat="1" x14ac:dyDescent="0.25">
      <c r="C747" s="38"/>
    </row>
    <row r="748" spans="3:3" s="17" customFormat="1" x14ac:dyDescent="0.25">
      <c r="C748" s="38"/>
    </row>
    <row r="749" spans="3:3" s="17" customFormat="1" x14ac:dyDescent="0.25">
      <c r="C749" s="38"/>
    </row>
    <row r="750" spans="3:3" s="17" customFormat="1" x14ac:dyDescent="0.25">
      <c r="C750" s="38"/>
    </row>
    <row r="751" spans="3:3" s="17" customFormat="1" x14ac:dyDescent="0.25">
      <c r="C751" s="38"/>
    </row>
    <row r="752" spans="3:3" s="17" customFormat="1" x14ac:dyDescent="0.25">
      <c r="C752" s="38"/>
    </row>
    <row r="753" spans="3:3" s="17" customFormat="1" x14ac:dyDescent="0.25">
      <c r="C753" s="38"/>
    </row>
    <row r="754" spans="3:3" s="17" customFormat="1" x14ac:dyDescent="0.25">
      <c r="C754" s="38"/>
    </row>
    <row r="755" spans="3:3" s="17" customFormat="1" x14ac:dyDescent="0.25">
      <c r="C755" s="38"/>
    </row>
    <row r="756" spans="3:3" s="17" customFormat="1" x14ac:dyDescent="0.25">
      <c r="C756" s="38"/>
    </row>
    <row r="757" spans="3:3" s="17" customFormat="1" x14ac:dyDescent="0.25">
      <c r="C757" s="38"/>
    </row>
    <row r="758" spans="3:3" s="17" customFormat="1" x14ac:dyDescent="0.25">
      <c r="C758" s="38"/>
    </row>
    <row r="759" spans="3:3" s="17" customFormat="1" x14ac:dyDescent="0.25">
      <c r="C759" s="38"/>
    </row>
    <row r="760" spans="3:3" s="17" customFormat="1" x14ac:dyDescent="0.25">
      <c r="C760" s="38"/>
    </row>
    <row r="761" spans="3:3" s="17" customFormat="1" x14ac:dyDescent="0.25">
      <c r="C761" s="38"/>
    </row>
    <row r="762" spans="3:3" s="17" customFormat="1" x14ac:dyDescent="0.25">
      <c r="C762" s="38"/>
    </row>
    <row r="763" spans="3:3" s="17" customFormat="1" x14ac:dyDescent="0.25">
      <c r="C763" s="38"/>
    </row>
    <row r="764" spans="3:3" s="17" customFormat="1" x14ac:dyDescent="0.25">
      <c r="C764" s="38"/>
    </row>
    <row r="765" spans="3:3" s="17" customFormat="1" x14ac:dyDescent="0.25">
      <c r="C765" s="38"/>
    </row>
    <row r="766" spans="3:3" s="17" customFormat="1" x14ac:dyDescent="0.25">
      <c r="C766" s="38"/>
    </row>
    <row r="767" spans="3:3" s="17" customFormat="1" x14ac:dyDescent="0.25">
      <c r="C767" s="38"/>
    </row>
    <row r="768" spans="3:3" s="17" customFormat="1" x14ac:dyDescent="0.25">
      <c r="C768" s="38"/>
    </row>
    <row r="769" spans="3:3" s="17" customFormat="1" x14ac:dyDescent="0.25">
      <c r="C769" s="38"/>
    </row>
    <row r="770" spans="3:3" s="17" customFormat="1" x14ac:dyDescent="0.25">
      <c r="C770" s="38"/>
    </row>
    <row r="771" spans="3:3" s="17" customFormat="1" x14ac:dyDescent="0.25">
      <c r="C771" s="38"/>
    </row>
    <row r="772" spans="3:3" s="17" customFormat="1" x14ac:dyDescent="0.25">
      <c r="C772" s="38"/>
    </row>
    <row r="773" spans="3:3" s="17" customFormat="1" x14ac:dyDescent="0.25">
      <c r="C773" s="38"/>
    </row>
    <row r="774" spans="3:3" s="17" customFormat="1" x14ac:dyDescent="0.25">
      <c r="C774" s="38"/>
    </row>
    <row r="775" spans="3:3" s="17" customFormat="1" x14ac:dyDescent="0.25">
      <c r="C775" s="38"/>
    </row>
    <row r="776" spans="3:3" s="17" customFormat="1" x14ac:dyDescent="0.25">
      <c r="C776" s="38"/>
    </row>
    <row r="777" spans="3:3" s="17" customFormat="1" x14ac:dyDescent="0.25">
      <c r="C777" s="38"/>
    </row>
    <row r="778" spans="3:3" s="17" customFormat="1" x14ac:dyDescent="0.25">
      <c r="C778" s="38"/>
    </row>
    <row r="779" spans="3:3" s="17" customFormat="1" x14ac:dyDescent="0.25">
      <c r="C779" s="38"/>
    </row>
    <row r="780" spans="3:3" s="17" customFormat="1" x14ac:dyDescent="0.25">
      <c r="C780" s="38"/>
    </row>
    <row r="781" spans="3:3" s="17" customFormat="1" x14ac:dyDescent="0.25">
      <c r="C781" s="38"/>
    </row>
    <row r="782" spans="3:3" s="17" customFormat="1" x14ac:dyDescent="0.25">
      <c r="C782" s="38"/>
    </row>
    <row r="783" spans="3:3" s="17" customFormat="1" x14ac:dyDescent="0.25">
      <c r="C783" s="38"/>
    </row>
    <row r="784" spans="3:3" s="17" customFormat="1" x14ac:dyDescent="0.25">
      <c r="C784" s="38"/>
    </row>
    <row r="785" spans="3:3" s="17" customFormat="1" x14ac:dyDescent="0.25">
      <c r="C785" s="38"/>
    </row>
    <row r="786" spans="3:3" s="17" customFormat="1" x14ac:dyDescent="0.25">
      <c r="C786" s="38"/>
    </row>
    <row r="787" spans="3:3" s="17" customFormat="1" x14ac:dyDescent="0.25">
      <c r="C787" s="38"/>
    </row>
    <row r="788" spans="3:3" s="17" customFormat="1" x14ac:dyDescent="0.25">
      <c r="C788" s="38"/>
    </row>
    <row r="789" spans="3:3" s="17" customFormat="1" x14ac:dyDescent="0.25">
      <c r="C789" s="38"/>
    </row>
    <row r="790" spans="3:3" s="17" customFormat="1" x14ac:dyDescent="0.25">
      <c r="C790" s="38"/>
    </row>
    <row r="791" spans="3:3" s="17" customFormat="1" x14ac:dyDescent="0.25">
      <c r="C791" s="38"/>
    </row>
    <row r="792" spans="3:3" s="17" customFormat="1" x14ac:dyDescent="0.25">
      <c r="C792" s="38"/>
    </row>
    <row r="793" spans="3:3" s="17" customFormat="1" x14ac:dyDescent="0.25">
      <c r="C793" s="38"/>
    </row>
    <row r="794" spans="3:3" s="17" customFormat="1" x14ac:dyDescent="0.25">
      <c r="C794" s="38"/>
    </row>
    <row r="795" spans="3:3" s="17" customFormat="1" x14ac:dyDescent="0.25">
      <c r="C795" s="38"/>
    </row>
    <row r="796" spans="3:3" s="17" customFormat="1" x14ac:dyDescent="0.25">
      <c r="C796" s="38"/>
    </row>
    <row r="797" spans="3:3" s="17" customFormat="1" x14ac:dyDescent="0.25">
      <c r="C797" s="38"/>
    </row>
    <row r="798" spans="3:3" s="17" customFormat="1" x14ac:dyDescent="0.25">
      <c r="C798" s="38"/>
    </row>
    <row r="799" spans="3:3" s="17" customFormat="1" x14ac:dyDescent="0.25">
      <c r="C799" s="38"/>
    </row>
    <row r="800" spans="3:3" s="17" customFormat="1" x14ac:dyDescent="0.25">
      <c r="C800" s="38"/>
    </row>
    <row r="801" spans="3:3" s="17" customFormat="1" x14ac:dyDescent="0.25">
      <c r="C801" s="38"/>
    </row>
    <row r="802" spans="3:3" s="17" customFormat="1" x14ac:dyDescent="0.25">
      <c r="C802" s="38"/>
    </row>
    <row r="803" spans="3:3" s="17" customFormat="1" x14ac:dyDescent="0.25">
      <c r="C803" s="38"/>
    </row>
    <row r="804" spans="3:3" s="17" customFormat="1" x14ac:dyDescent="0.25">
      <c r="C804" s="38"/>
    </row>
    <row r="805" spans="3:3" s="17" customFormat="1" x14ac:dyDescent="0.25">
      <c r="C805" s="38"/>
    </row>
    <row r="806" spans="3:3" s="17" customFormat="1" x14ac:dyDescent="0.25">
      <c r="C806" s="38"/>
    </row>
    <row r="807" spans="3:3" s="17" customFormat="1" x14ac:dyDescent="0.25">
      <c r="C807" s="38"/>
    </row>
    <row r="808" spans="3:3" s="17" customFormat="1" x14ac:dyDescent="0.25">
      <c r="C808" s="38"/>
    </row>
    <row r="809" spans="3:3" s="17" customFormat="1" x14ac:dyDescent="0.25">
      <c r="C809" s="38"/>
    </row>
    <row r="810" spans="3:3" s="17" customFormat="1" x14ac:dyDescent="0.25">
      <c r="C810" s="38"/>
    </row>
    <row r="811" spans="3:3" s="17" customFormat="1" x14ac:dyDescent="0.25">
      <c r="C811" s="38"/>
    </row>
    <row r="812" spans="3:3" s="17" customFormat="1" x14ac:dyDescent="0.25">
      <c r="C812" s="38"/>
    </row>
    <row r="813" spans="3:3" s="17" customFormat="1" x14ac:dyDescent="0.25">
      <c r="C813" s="38"/>
    </row>
    <row r="814" spans="3:3" s="17" customFormat="1" x14ac:dyDescent="0.25">
      <c r="C814" s="38"/>
    </row>
    <row r="815" spans="3:3" s="17" customFormat="1" x14ac:dyDescent="0.25">
      <c r="C815" s="38"/>
    </row>
    <row r="816" spans="3:3" s="17" customFormat="1" x14ac:dyDescent="0.25">
      <c r="C816" s="38"/>
    </row>
    <row r="817" spans="3:3" s="17" customFormat="1" x14ac:dyDescent="0.25">
      <c r="C817" s="38"/>
    </row>
    <row r="818" spans="3:3" s="17" customFormat="1" x14ac:dyDescent="0.25">
      <c r="C818" s="38"/>
    </row>
    <row r="819" spans="3:3" s="17" customFormat="1" x14ac:dyDescent="0.25">
      <c r="C819" s="38"/>
    </row>
    <row r="820" spans="3:3" s="17" customFormat="1" x14ac:dyDescent="0.25">
      <c r="C820" s="38"/>
    </row>
    <row r="821" spans="3:3" s="17" customFormat="1" x14ac:dyDescent="0.25">
      <c r="C821" s="38"/>
    </row>
    <row r="822" spans="3:3" s="17" customFormat="1" x14ac:dyDescent="0.25">
      <c r="C822" s="38"/>
    </row>
    <row r="823" spans="3:3" s="17" customFormat="1" x14ac:dyDescent="0.25">
      <c r="C823" s="38"/>
    </row>
    <row r="824" spans="3:3" s="17" customFormat="1" x14ac:dyDescent="0.25">
      <c r="C824" s="38"/>
    </row>
    <row r="825" spans="3:3" s="17" customFormat="1" x14ac:dyDescent="0.25">
      <c r="C825" s="38"/>
    </row>
    <row r="826" spans="3:3" s="17" customFormat="1" x14ac:dyDescent="0.25">
      <c r="C826" s="38"/>
    </row>
    <row r="827" spans="3:3" s="17" customFormat="1" x14ac:dyDescent="0.25">
      <c r="C827" s="38"/>
    </row>
    <row r="828" spans="3:3" s="17" customFormat="1" x14ac:dyDescent="0.25">
      <c r="C828" s="38"/>
    </row>
    <row r="829" spans="3:3" s="17" customFormat="1" x14ac:dyDescent="0.25">
      <c r="C829" s="38"/>
    </row>
    <row r="830" spans="3:3" s="17" customFormat="1" x14ac:dyDescent="0.25">
      <c r="C830" s="38"/>
    </row>
    <row r="831" spans="3:3" s="17" customFormat="1" x14ac:dyDescent="0.25">
      <c r="C831" s="38"/>
    </row>
    <row r="832" spans="3:3" s="17" customFormat="1" x14ac:dyDescent="0.25">
      <c r="C832" s="38"/>
    </row>
    <row r="833" spans="3:3" s="17" customFormat="1" x14ac:dyDescent="0.25">
      <c r="C833" s="38"/>
    </row>
    <row r="834" spans="3:3" s="17" customFormat="1" x14ac:dyDescent="0.25">
      <c r="C834" s="38"/>
    </row>
    <row r="835" spans="3:3" s="17" customFormat="1" x14ac:dyDescent="0.25">
      <c r="C835" s="38"/>
    </row>
    <row r="836" spans="3:3" s="17" customFormat="1" x14ac:dyDescent="0.25">
      <c r="C836" s="38"/>
    </row>
    <row r="837" spans="3:3" s="17" customFormat="1" x14ac:dyDescent="0.25">
      <c r="C837" s="38"/>
    </row>
    <row r="838" spans="3:3" s="17" customFormat="1" x14ac:dyDescent="0.25">
      <c r="C838" s="38"/>
    </row>
    <row r="839" spans="3:3" s="17" customFormat="1" x14ac:dyDescent="0.25">
      <c r="C839" s="38"/>
    </row>
    <row r="840" spans="3:3" s="17" customFormat="1" x14ac:dyDescent="0.25">
      <c r="C840" s="38"/>
    </row>
    <row r="841" spans="3:3" s="17" customFormat="1" x14ac:dyDescent="0.25">
      <c r="C841" s="38"/>
    </row>
    <row r="842" spans="3:3" s="17" customFormat="1" x14ac:dyDescent="0.25">
      <c r="C842" s="38"/>
    </row>
    <row r="843" spans="3:3" s="17" customFormat="1" x14ac:dyDescent="0.25">
      <c r="C843" s="38"/>
    </row>
    <row r="844" spans="3:3" s="17" customFormat="1" x14ac:dyDescent="0.25">
      <c r="C844" s="38"/>
    </row>
    <row r="845" spans="3:3" s="17" customFormat="1" x14ac:dyDescent="0.25">
      <c r="C845" s="38"/>
    </row>
    <row r="846" spans="3:3" s="17" customFormat="1" x14ac:dyDescent="0.25">
      <c r="C846" s="38"/>
    </row>
    <row r="847" spans="3:3" s="17" customFormat="1" x14ac:dyDescent="0.25">
      <c r="C847" s="38"/>
    </row>
    <row r="848" spans="3:3" s="17" customFormat="1" x14ac:dyDescent="0.25">
      <c r="C848" s="38"/>
    </row>
    <row r="849" spans="3:3" s="17" customFormat="1" x14ac:dyDescent="0.25">
      <c r="C849" s="38"/>
    </row>
    <row r="850" spans="3:3" s="17" customFormat="1" x14ac:dyDescent="0.25">
      <c r="C850" s="38"/>
    </row>
    <row r="851" spans="3:3" s="17" customFormat="1" x14ac:dyDescent="0.25">
      <c r="C851" s="38"/>
    </row>
    <row r="852" spans="3:3" s="17" customFormat="1" x14ac:dyDescent="0.25">
      <c r="C852" s="38"/>
    </row>
    <row r="853" spans="3:3" s="17" customFormat="1" x14ac:dyDescent="0.25">
      <c r="C853" s="38"/>
    </row>
    <row r="854" spans="3:3" s="17" customFormat="1" x14ac:dyDescent="0.25">
      <c r="C854" s="38"/>
    </row>
    <row r="855" spans="3:3" s="17" customFormat="1" x14ac:dyDescent="0.25">
      <c r="C855" s="38"/>
    </row>
    <row r="856" spans="3:3" s="17" customFormat="1" x14ac:dyDescent="0.25">
      <c r="C856" s="38"/>
    </row>
    <row r="857" spans="3:3" s="17" customFormat="1" x14ac:dyDescent="0.25">
      <c r="C857" s="38"/>
    </row>
    <row r="858" spans="3:3" s="17" customFormat="1" x14ac:dyDescent="0.25">
      <c r="C858" s="38"/>
    </row>
    <row r="859" spans="3:3" s="17" customFormat="1" x14ac:dyDescent="0.25">
      <c r="C859" s="38"/>
    </row>
    <row r="860" spans="3:3" s="17" customFormat="1" x14ac:dyDescent="0.25">
      <c r="C860" s="38"/>
    </row>
    <row r="861" spans="3:3" s="17" customFormat="1" x14ac:dyDescent="0.25">
      <c r="C861" s="38"/>
    </row>
    <row r="862" spans="3:3" s="17" customFormat="1" x14ac:dyDescent="0.25">
      <c r="C862" s="38"/>
    </row>
    <row r="863" spans="3:3" s="17" customFormat="1" x14ac:dyDescent="0.25">
      <c r="C863" s="38"/>
    </row>
    <row r="864" spans="3:3" s="17" customFormat="1" x14ac:dyDescent="0.25">
      <c r="C864" s="38"/>
    </row>
    <row r="865" spans="3:3" s="17" customFormat="1" x14ac:dyDescent="0.25">
      <c r="C865" s="38"/>
    </row>
    <row r="866" spans="3:3" s="17" customFormat="1" x14ac:dyDescent="0.25">
      <c r="C866" s="38"/>
    </row>
    <row r="867" spans="3:3" s="17" customFormat="1" x14ac:dyDescent="0.25">
      <c r="C867" s="38"/>
    </row>
    <row r="868" spans="3:3" s="17" customFormat="1" x14ac:dyDescent="0.25">
      <c r="C868" s="38"/>
    </row>
    <row r="869" spans="3:3" s="17" customFormat="1" x14ac:dyDescent="0.25">
      <c r="C869" s="38"/>
    </row>
    <row r="870" spans="3:3" s="17" customFormat="1" x14ac:dyDescent="0.25">
      <c r="C870" s="38"/>
    </row>
    <row r="871" spans="3:3" s="17" customFormat="1" x14ac:dyDescent="0.25">
      <c r="C871" s="38"/>
    </row>
    <row r="872" spans="3:3" s="17" customFormat="1" x14ac:dyDescent="0.25">
      <c r="C872" s="38"/>
    </row>
    <row r="873" spans="3:3" s="17" customFormat="1" x14ac:dyDescent="0.25">
      <c r="C873" s="38"/>
    </row>
    <row r="874" spans="3:3" s="17" customFormat="1" x14ac:dyDescent="0.25">
      <c r="C874" s="38"/>
    </row>
    <row r="875" spans="3:3" s="17" customFormat="1" x14ac:dyDescent="0.25">
      <c r="C875" s="38"/>
    </row>
    <row r="876" spans="3:3" s="17" customFormat="1" x14ac:dyDescent="0.25">
      <c r="C876" s="38"/>
    </row>
    <row r="877" spans="3:3" s="17" customFormat="1" x14ac:dyDescent="0.25">
      <c r="C877" s="38"/>
    </row>
    <row r="878" spans="3:3" s="17" customFormat="1" x14ac:dyDescent="0.25">
      <c r="C878" s="38"/>
    </row>
    <row r="879" spans="3:3" s="17" customFormat="1" x14ac:dyDescent="0.25">
      <c r="C879" s="38"/>
    </row>
    <row r="880" spans="3:3" s="17" customFormat="1" x14ac:dyDescent="0.25">
      <c r="C880" s="38"/>
    </row>
    <row r="881" spans="3:3" s="17" customFormat="1" x14ac:dyDescent="0.25">
      <c r="C881" s="38"/>
    </row>
    <row r="882" spans="3:3" s="17" customFormat="1" x14ac:dyDescent="0.25">
      <c r="C882" s="38"/>
    </row>
    <row r="883" spans="3:3" s="17" customFormat="1" x14ac:dyDescent="0.25">
      <c r="C883" s="38"/>
    </row>
    <row r="884" spans="3:3" s="17" customFormat="1" x14ac:dyDescent="0.25">
      <c r="C884" s="38"/>
    </row>
    <row r="885" spans="3:3" s="17" customFormat="1" x14ac:dyDescent="0.25">
      <c r="C885" s="38"/>
    </row>
    <row r="886" spans="3:3" s="17" customFormat="1" x14ac:dyDescent="0.25">
      <c r="C886" s="38"/>
    </row>
    <row r="887" spans="3:3" s="17" customFormat="1" x14ac:dyDescent="0.25">
      <c r="C887" s="38"/>
    </row>
    <row r="888" spans="3:3" s="17" customFormat="1" x14ac:dyDescent="0.25">
      <c r="C888" s="38"/>
    </row>
    <row r="889" spans="3:3" s="17" customFormat="1" x14ac:dyDescent="0.25">
      <c r="C889" s="38"/>
    </row>
    <row r="890" spans="3:3" s="17" customFormat="1" x14ac:dyDescent="0.25">
      <c r="C890" s="38"/>
    </row>
    <row r="891" spans="3:3" s="17" customFormat="1" x14ac:dyDescent="0.25">
      <c r="C891" s="38"/>
    </row>
    <row r="892" spans="3:3" s="17" customFormat="1" x14ac:dyDescent="0.25">
      <c r="C892" s="38"/>
    </row>
    <row r="893" spans="3:3" s="17" customFormat="1" x14ac:dyDescent="0.25">
      <c r="C893" s="38"/>
    </row>
    <row r="894" spans="3:3" s="17" customFormat="1" x14ac:dyDescent="0.25">
      <c r="C894" s="38"/>
    </row>
    <row r="895" spans="3:3" s="17" customFormat="1" x14ac:dyDescent="0.25">
      <c r="C895" s="38"/>
    </row>
    <row r="896" spans="3:3" s="17" customFormat="1" x14ac:dyDescent="0.25">
      <c r="C896" s="38"/>
    </row>
    <row r="897" spans="3:3" s="17" customFormat="1" x14ac:dyDescent="0.25">
      <c r="C897" s="38"/>
    </row>
    <row r="898" spans="3:3" s="17" customFormat="1" x14ac:dyDescent="0.25">
      <c r="C898" s="38"/>
    </row>
    <row r="899" spans="3:3" s="17" customFormat="1" x14ac:dyDescent="0.25">
      <c r="C899" s="38"/>
    </row>
    <row r="900" spans="3:3" s="17" customFormat="1" x14ac:dyDescent="0.25">
      <c r="C900" s="38"/>
    </row>
    <row r="901" spans="3:3" s="17" customFormat="1" x14ac:dyDescent="0.25">
      <c r="C901" s="38"/>
    </row>
    <row r="902" spans="3:3" s="17" customFormat="1" x14ac:dyDescent="0.25">
      <c r="C902" s="38"/>
    </row>
    <row r="903" spans="3:3" s="17" customFormat="1" x14ac:dyDescent="0.25">
      <c r="C903" s="38"/>
    </row>
    <row r="904" spans="3:3" s="17" customFormat="1" x14ac:dyDescent="0.25">
      <c r="C904" s="38"/>
    </row>
    <row r="905" spans="3:3" s="17" customFormat="1" x14ac:dyDescent="0.25">
      <c r="C905" s="38"/>
    </row>
    <row r="906" spans="3:3" s="17" customFormat="1" x14ac:dyDescent="0.25">
      <c r="C906" s="38"/>
    </row>
    <row r="907" spans="3:3" s="17" customFormat="1" x14ac:dyDescent="0.25">
      <c r="C907" s="38"/>
    </row>
    <row r="908" spans="3:3" s="17" customFormat="1" x14ac:dyDescent="0.25">
      <c r="C908" s="38"/>
    </row>
    <row r="909" spans="3:3" s="17" customFormat="1" x14ac:dyDescent="0.25">
      <c r="C909" s="38"/>
    </row>
    <row r="910" spans="3:3" s="17" customFormat="1" x14ac:dyDescent="0.25">
      <c r="C910" s="38"/>
    </row>
    <row r="911" spans="3:3" s="17" customFormat="1" x14ac:dyDescent="0.25">
      <c r="C911" s="38"/>
    </row>
    <row r="912" spans="3:3" s="17" customFormat="1" x14ac:dyDescent="0.25">
      <c r="C912" s="38"/>
    </row>
    <row r="913" spans="3:3" s="17" customFormat="1" x14ac:dyDescent="0.25">
      <c r="C913" s="38"/>
    </row>
    <row r="914" spans="3:3" s="17" customFormat="1" x14ac:dyDescent="0.25">
      <c r="C914" s="38"/>
    </row>
    <row r="915" spans="3:3" s="17" customFormat="1" x14ac:dyDescent="0.25">
      <c r="C915" s="38"/>
    </row>
    <row r="916" spans="3:3" s="17" customFormat="1" x14ac:dyDescent="0.25">
      <c r="C916" s="38"/>
    </row>
    <row r="917" spans="3:3" s="17" customFormat="1" x14ac:dyDescent="0.25">
      <c r="C917" s="38"/>
    </row>
    <row r="918" spans="3:3" s="17" customFormat="1" x14ac:dyDescent="0.25">
      <c r="C918" s="38"/>
    </row>
    <row r="919" spans="3:3" s="17" customFormat="1" x14ac:dyDescent="0.25">
      <c r="C919" s="38"/>
    </row>
    <row r="920" spans="3:3" s="17" customFormat="1" x14ac:dyDescent="0.25">
      <c r="C920" s="38"/>
    </row>
    <row r="921" spans="3:3" s="17" customFormat="1" x14ac:dyDescent="0.25">
      <c r="C921" s="38"/>
    </row>
    <row r="922" spans="3:3" s="17" customFormat="1" x14ac:dyDescent="0.25">
      <c r="C922" s="38"/>
    </row>
    <row r="923" spans="3:3" s="17" customFormat="1" x14ac:dyDescent="0.25">
      <c r="C923" s="38"/>
    </row>
    <row r="924" spans="3:3" s="17" customFormat="1" x14ac:dyDescent="0.25">
      <c r="C924" s="38"/>
    </row>
    <row r="925" spans="3:3" s="17" customFormat="1" x14ac:dyDescent="0.25">
      <c r="C925" s="38"/>
    </row>
    <row r="926" spans="3:3" s="17" customFormat="1" x14ac:dyDescent="0.25">
      <c r="C926" s="38"/>
    </row>
    <row r="927" spans="3:3" s="17" customFormat="1" x14ac:dyDescent="0.25">
      <c r="C927" s="38"/>
    </row>
    <row r="928" spans="3:3" s="17" customFormat="1" x14ac:dyDescent="0.25">
      <c r="C928" s="38"/>
    </row>
    <row r="929" spans="3:3" s="17" customFormat="1" x14ac:dyDescent="0.25">
      <c r="C929" s="38"/>
    </row>
    <row r="930" spans="3:3" s="17" customFormat="1" x14ac:dyDescent="0.25">
      <c r="C930" s="38"/>
    </row>
    <row r="931" spans="3:3" s="17" customFormat="1" x14ac:dyDescent="0.25">
      <c r="C931" s="38"/>
    </row>
    <row r="932" spans="3:3" s="17" customFormat="1" x14ac:dyDescent="0.25">
      <c r="C932" s="38"/>
    </row>
    <row r="933" spans="3:3" s="17" customFormat="1" x14ac:dyDescent="0.25">
      <c r="C933" s="38"/>
    </row>
    <row r="934" spans="3:3" s="17" customFormat="1" x14ac:dyDescent="0.25">
      <c r="C934" s="38"/>
    </row>
    <row r="935" spans="3:3" s="17" customFormat="1" x14ac:dyDescent="0.25">
      <c r="C935" s="38"/>
    </row>
    <row r="936" spans="3:3" s="17" customFormat="1" x14ac:dyDescent="0.25">
      <c r="C936" s="38"/>
    </row>
    <row r="937" spans="3:3" s="17" customFormat="1" x14ac:dyDescent="0.25">
      <c r="C937" s="38"/>
    </row>
    <row r="938" spans="3:3" s="17" customFormat="1" x14ac:dyDescent="0.25">
      <c r="C938" s="38"/>
    </row>
    <row r="939" spans="3:3" s="17" customFormat="1" x14ac:dyDescent="0.25">
      <c r="C939" s="38"/>
    </row>
    <row r="940" spans="3:3" s="17" customFormat="1" x14ac:dyDescent="0.25">
      <c r="C940" s="38"/>
    </row>
    <row r="941" spans="3:3" s="17" customFormat="1" x14ac:dyDescent="0.25">
      <c r="C941" s="38"/>
    </row>
    <row r="942" spans="3:3" s="17" customFormat="1" x14ac:dyDescent="0.25">
      <c r="C942" s="38"/>
    </row>
    <row r="943" spans="3:3" s="17" customFormat="1" x14ac:dyDescent="0.25">
      <c r="C943" s="38"/>
    </row>
    <row r="944" spans="3:3" s="17" customFormat="1" x14ac:dyDescent="0.25">
      <c r="C944" s="38"/>
    </row>
    <row r="945" spans="3:3" s="17" customFormat="1" x14ac:dyDescent="0.25">
      <c r="C945" s="38"/>
    </row>
    <row r="946" spans="3:3" s="17" customFormat="1" x14ac:dyDescent="0.25">
      <c r="C946" s="38"/>
    </row>
    <row r="947" spans="3:3" s="17" customFormat="1" x14ac:dyDescent="0.25">
      <c r="C947" s="38"/>
    </row>
    <row r="948" spans="3:3" s="17" customFormat="1" x14ac:dyDescent="0.25">
      <c r="C948" s="38"/>
    </row>
    <row r="949" spans="3:3" s="17" customFormat="1" x14ac:dyDescent="0.25">
      <c r="C949" s="38"/>
    </row>
    <row r="950" spans="3:3" s="17" customFormat="1" x14ac:dyDescent="0.25">
      <c r="C950" s="38"/>
    </row>
    <row r="951" spans="3:3" s="17" customFormat="1" x14ac:dyDescent="0.25">
      <c r="C951" s="38"/>
    </row>
    <row r="952" spans="3:3" s="17" customFormat="1" x14ac:dyDescent="0.25">
      <c r="C952" s="38"/>
    </row>
    <row r="953" spans="3:3" s="17" customFormat="1" x14ac:dyDescent="0.25">
      <c r="C953" s="38"/>
    </row>
    <row r="954" spans="3:3" s="17" customFormat="1" x14ac:dyDescent="0.25">
      <c r="C954" s="38"/>
    </row>
    <row r="955" spans="3:3" s="17" customFormat="1" x14ac:dyDescent="0.25">
      <c r="C955" s="38"/>
    </row>
    <row r="956" spans="3:3" s="17" customFormat="1" x14ac:dyDescent="0.25">
      <c r="C956" s="38"/>
    </row>
    <row r="957" spans="3:3" s="17" customFormat="1" x14ac:dyDescent="0.25">
      <c r="C957" s="38"/>
    </row>
    <row r="958" spans="3:3" s="17" customFormat="1" x14ac:dyDescent="0.25">
      <c r="C958" s="38"/>
    </row>
    <row r="959" spans="3:3" s="17" customFormat="1" x14ac:dyDescent="0.25">
      <c r="C959" s="38"/>
    </row>
    <row r="960" spans="3:3" s="17" customFormat="1" x14ac:dyDescent="0.25">
      <c r="C960" s="38"/>
    </row>
    <row r="961" spans="3:3" s="17" customFormat="1" x14ac:dyDescent="0.25">
      <c r="C961" s="38"/>
    </row>
    <row r="962" spans="3:3" s="17" customFormat="1" x14ac:dyDescent="0.25">
      <c r="C962" s="38"/>
    </row>
    <row r="963" spans="3:3" s="17" customFormat="1" x14ac:dyDescent="0.25">
      <c r="C963" s="38"/>
    </row>
    <row r="964" spans="3:3" s="17" customFormat="1" x14ac:dyDescent="0.25">
      <c r="C964" s="38"/>
    </row>
    <row r="965" spans="3:3" s="17" customFormat="1" x14ac:dyDescent="0.25">
      <c r="C965" s="38"/>
    </row>
    <row r="966" spans="3:3" s="17" customFormat="1" x14ac:dyDescent="0.25">
      <c r="C966" s="38"/>
    </row>
    <row r="967" spans="3:3" s="17" customFormat="1" x14ac:dyDescent="0.25">
      <c r="C967" s="38"/>
    </row>
    <row r="968" spans="3:3" s="17" customFormat="1" x14ac:dyDescent="0.25">
      <c r="C968" s="38"/>
    </row>
    <row r="969" spans="3:3" s="17" customFormat="1" x14ac:dyDescent="0.25">
      <c r="C969" s="38"/>
    </row>
    <row r="970" spans="3:3" s="17" customFormat="1" x14ac:dyDescent="0.25">
      <c r="C970" s="38"/>
    </row>
    <row r="971" spans="3:3" s="17" customFormat="1" x14ac:dyDescent="0.25">
      <c r="C971" s="38"/>
    </row>
    <row r="972" spans="3:3" s="17" customFormat="1" x14ac:dyDescent="0.25">
      <c r="C972" s="38"/>
    </row>
    <row r="973" spans="3:3" s="17" customFormat="1" x14ac:dyDescent="0.25">
      <c r="C973" s="38"/>
    </row>
    <row r="974" spans="3:3" s="17" customFormat="1" x14ac:dyDescent="0.25">
      <c r="C974" s="38"/>
    </row>
    <row r="975" spans="3:3" s="17" customFormat="1" x14ac:dyDescent="0.25">
      <c r="C975" s="38"/>
    </row>
    <row r="976" spans="3:3" s="17" customFormat="1" x14ac:dyDescent="0.25">
      <c r="C976" s="38"/>
    </row>
    <row r="977" spans="3:3" s="17" customFormat="1" x14ac:dyDescent="0.25">
      <c r="C977" s="38"/>
    </row>
    <row r="978" spans="3:3" s="17" customFormat="1" x14ac:dyDescent="0.25">
      <c r="C978" s="38"/>
    </row>
    <row r="979" spans="3:3" s="17" customFormat="1" x14ac:dyDescent="0.25">
      <c r="C979" s="38"/>
    </row>
    <row r="980" spans="3:3" s="17" customFormat="1" x14ac:dyDescent="0.25">
      <c r="C980" s="38"/>
    </row>
    <row r="981" spans="3:3" s="17" customFormat="1" x14ac:dyDescent="0.25">
      <c r="C981" s="38"/>
    </row>
    <row r="982" spans="3:3" s="17" customFormat="1" x14ac:dyDescent="0.25">
      <c r="C982" s="38"/>
    </row>
    <row r="983" spans="3:3" s="17" customFormat="1" x14ac:dyDescent="0.25">
      <c r="C983" s="38"/>
    </row>
    <row r="984" spans="3:3" s="17" customFormat="1" x14ac:dyDescent="0.25">
      <c r="C984" s="38"/>
    </row>
    <row r="985" spans="3:3" s="17" customFormat="1" x14ac:dyDescent="0.25">
      <c r="C985" s="38"/>
    </row>
    <row r="986" spans="3:3" s="17" customFormat="1" x14ac:dyDescent="0.25">
      <c r="C986" s="38"/>
    </row>
    <row r="987" spans="3:3" s="17" customFormat="1" x14ac:dyDescent="0.25">
      <c r="C987" s="38"/>
    </row>
    <row r="988" spans="3:3" s="17" customFormat="1" x14ac:dyDescent="0.25">
      <c r="C988" s="38"/>
    </row>
    <row r="989" spans="3:3" s="17" customFormat="1" x14ac:dyDescent="0.25">
      <c r="C989" s="38"/>
    </row>
    <row r="990" spans="3:3" s="17" customFormat="1" x14ac:dyDescent="0.25">
      <c r="C990" s="38"/>
    </row>
    <row r="991" spans="3:3" s="17" customFormat="1" x14ac:dyDescent="0.25">
      <c r="C991" s="38"/>
    </row>
    <row r="992" spans="3:3" s="17" customFormat="1" x14ac:dyDescent="0.25">
      <c r="C992" s="38"/>
    </row>
    <row r="993" spans="3:3" s="17" customFormat="1" x14ac:dyDescent="0.25">
      <c r="C993" s="38"/>
    </row>
    <row r="994" spans="3:3" s="17" customFormat="1" x14ac:dyDescent="0.25">
      <c r="C994" s="38"/>
    </row>
    <row r="995" spans="3:3" s="17" customFormat="1" x14ac:dyDescent="0.25">
      <c r="C995" s="38"/>
    </row>
    <row r="996" spans="3:3" s="17" customFormat="1" x14ac:dyDescent="0.25">
      <c r="C996" s="38"/>
    </row>
    <row r="997" spans="3:3" s="17" customFormat="1" x14ac:dyDescent="0.25">
      <c r="C997" s="38"/>
    </row>
    <row r="998" spans="3:3" s="17" customFormat="1" x14ac:dyDescent="0.25">
      <c r="C998" s="38"/>
    </row>
    <row r="999" spans="3:3" s="17" customFormat="1" x14ac:dyDescent="0.25">
      <c r="C999" s="38"/>
    </row>
    <row r="1000" spans="3:3" s="17" customFormat="1" x14ac:dyDescent="0.25">
      <c r="C1000" s="38"/>
    </row>
    <row r="1001" spans="3:3" s="17" customFormat="1" x14ac:dyDescent="0.25">
      <c r="C1001" s="38"/>
    </row>
    <row r="1002" spans="3:3" s="17" customFormat="1" x14ac:dyDescent="0.25">
      <c r="C1002" s="38"/>
    </row>
    <row r="1003" spans="3:3" s="17" customFormat="1" x14ac:dyDescent="0.25">
      <c r="C1003" s="38"/>
    </row>
    <row r="1004" spans="3:3" s="17" customFormat="1" x14ac:dyDescent="0.25">
      <c r="C1004" s="38"/>
    </row>
    <row r="1005" spans="3:3" s="17" customFormat="1" x14ac:dyDescent="0.25">
      <c r="C1005" s="38"/>
    </row>
    <row r="1006" spans="3:3" s="17" customFormat="1" x14ac:dyDescent="0.25">
      <c r="C1006" s="38"/>
    </row>
    <row r="1007" spans="3:3" s="17" customFormat="1" x14ac:dyDescent="0.25">
      <c r="C1007" s="38"/>
    </row>
    <row r="1008" spans="3:3" s="17" customFormat="1" x14ac:dyDescent="0.25">
      <c r="C1008" s="38"/>
    </row>
    <row r="1009" spans="3:3" s="17" customFormat="1" x14ac:dyDescent="0.25">
      <c r="C1009" s="38"/>
    </row>
    <row r="1010" spans="3:3" s="17" customFormat="1" x14ac:dyDescent="0.25">
      <c r="C1010" s="38"/>
    </row>
    <row r="1011" spans="3:3" s="17" customFormat="1" x14ac:dyDescent="0.25">
      <c r="C1011" s="38"/>
    </row>
    <row r="1012" spans="3:3" s="17" customFormat="1" x14ac:dyDescent="0.25">
      <c r="C1012" s="38"/>
    </row>
    <row r="1013" spans="3:3" s="17" customFormat="1" x14ac:dyDescent="0.25">
      <c r="C1013" s="38"/>
    </row>
    <row r="1014" spans="3:3" s="17" customFormat="1" x14ac:dyDescent="0.25">
      <c r="C1014" s="38"/>
    </row>
    <row r="1015" spans="3:3" s="17" customFormat="1" x14ac:dyDescent="0.25">
      <c r="C1015" s="38"/>
    </row>
    <row r="1016" spans="3:3" s="17" customFormat="1" x14ac:dyDescent="0.25">
      <c r="C1016" s="38"/>
    </row>
    <row r="1017" spans="3:3" s="17" customFormat="1" x14ac:dyDescent="0.25">
      <c r="C1017" s="38"/>
    </row>
    <row r="1018" spans="3:3" s="17" customFormat="1" x14ac:dyDescent="0.25">
      <c r="C1018" s="38"/>
    </row>
    <row r="1019" spans="3:3" s="17" customFormat="1" x14ac:dyDescent="0.25">
      <c r="C1019" s="38"/>
    </row>
    <row r="1020" spans="3:3" s="17" customFormat="1" x14ac:dyDescent="0.25">
      <c r="C1020" s="38"/>
    </row>
    <row r="1021" spans="3:3" s="17" customFormat="1" x14ac:dyDescent="0.25">
      <c r="C1021" s="38"/>
    </row>
    <row r="1022" spans="3:3" s="17" customFormat="1" x14ac:dyDescent="0.25">
      <c r="C1022" s="38"/>
    </row>
    <row r="1023" spans="3:3" s="17" customFormat="1" x14ac:dyDescent="0.25">
      <c r="C1023" s="38"/>
    </row>
    <row r="1024" spans="3:3" s="17" customFormat="1" x14ac:dyDescent="0.25">
      <c r="C1024" s="38"/>
    </row>
    <row r="1025" spans="3:3" s="17" customFormat="1" x14ac:dyDescent="0.25">
      <c r="C1025" s="38"/>
    </row>
    <row r="1026" spans="3:3" s="17" customFormat="1" x14ac:dyDescent="0.25">
      <c r="C1026" s="38"/>
    </row>
    <row r="1027" spans="3:3" s="17" customFormat="1" x14ac:dyDescent="0.25">
      <c r="C1027" s="38"/>
    </row>
    <row r="1028" spans="3:3" s="17" customFormat="1" x14ac:dyDescent="0.25">
      <c r="C1028" s="38"/>
    </row>
    <row r="1029" spans="3:3" s="17" customFormat="1" x14ac:dyDescent="0.25">
      <c r="C1029" s="38"/>
    </row>
    <row r="1030" spans="3:3" s="17" customFormat="1" x14ac:dyDescent="0.25">
      <c r="C1030" s="38"/>
    </row>
    <row r="1031" spans="3:3" s="17" customFormat="1" x14ac:dyDescent="0.25">
      <c r="C1031" s="38"/>
    </row>
    <row r="1032" spans="3:3" s="17" customFormat="1" x14ac:dyDescent="0.25">
      <c r="C1032" s="38"/>
    </row>
    <row r="1033" spans="3:3" s="17" customFormat="1" x14ac:dyDescent="0.25">
      <c r="C1033" s="38"/>
    </row>
    <row r="1034" spans="3:3" s="17" customFormat="1" x14ac:dyDescent="0.25">
      <c r="C1034" s="38"/>
    </row>
    <row r="1035" spans="3:3" s="17" customFormat="1" x14ac:dyDescent="0.25">
      <c r="C1035" s="38"/>
    </row>
    <row r="1036" spans="3:3" s="17" customFormat="1" x14ac:dyDescent="0.25">
      <c r="C1036" s="38"/>
    </row>
    <row r="1037" spans="3:3" s="17" customFormat="1" x14ac:dyDescent="0.25">
      <c r="C1037" s="38"/>
    </row>
    <row r="1038" spans="3:3" s="17" customFormat="1" x14ac:dyDescent="0.25">
      <c r="C1038" s="38"/>
    </row>
    <row r="1039" spans="3:3" s="17" customFormat="1" x14ac:dyDescent="0.25">
      <c r="C1039" s="38"/>
    </row>
    <row r="1040" spans="3:3" s="17" customFormat="1" x14ac:dyDescent="0.25">
      <c r="C1040" s="38"/>
    </row>
    <row r="1041" spans="3:3" s="17" customFormat="1" x14ac:dyDescent="0.25">
      <c r="C1041" s="38"/>
    </row>
    <row r="1042" spans="3:3" s="17" customFormat="1" x14ac:dyDescent="0.25">
      <c r="C1042" s="38"/>
    </row>
    <row r="1043" spans="3:3" s="17" customFormat="1" x14ac:dyDescent="0.25">
      <c r="C1043" s="38"/>
    </row>
    <row r="1044" spans="3:3" s="17" customFormat="1" x14ac:dyDescent="0.25">
      <c r="C1044" s="38"/>
    </row>
    <row r="1045" spans="3:3" s="17" customFormat="1" x14ac:dyDescent="0.25">
      <c r="C1045" s="38"/>
    </row>
    <row r="1046" spans="3:3" s="17" customFormat="1" x14ac:dyDescent="0.25">
      <c r="C1046" s="38"/>
    </row>
    <row r="1047" spans="3:3" s="17" customFormat="1" x14ac:dyDescent="0.25">
      <c r="C1047" s="38"/>
    </row>
    <row r="1048" spans="3:3" s="17" customFormat="1" x14ac:dyDescent="0.25">
      <c r="C1048" s="38"/>
    </row>
    <row r="1049" spans="3:3" s="17" customFormat="1" x14ac:dyDescent="0.25">
      <c r="C1049" s="38"/>
    </row>
    <row r="1050" spans="3:3" s="17" customFormat="1" x14ac:dyDescent="0.25">
      <c r="C1050" s="38"/>
    </row>
    <row r="1051" spans="3:3" s="17" customFormat="1" x14ac:dyDescent="0.25">
      <c r="C1051" s="38"/>
    </row>
    <row r="1052" spans="3:3" s="17" customFormat="1" x14ac:dyDescent="0.25">
      <c r="C1052" s="38"/>
    </row>
    <row r="1053" spans="3:3" s="17" customFormat="1" x14ac:dyDescent="0.25">
      <c r="C1053" s="38"/>
    </row>
    <row r="1054" spans="3:3" s="17" customFormat="1" x14ac:dyDescent="0.25">
      <c r="C1054" s="38"/>
    </row>
    <row r="1055" spans="3:3" s="17" customFormat="1" x14ac:dyDescent="0.25">
      <c r="C1055" s="38"/>
    </row>
    <row r="1056" spans="3:3" s="17" customFormat="1" x14ac:dyDescent="0.25">
      <c r="C1056" s="38"/>
    </row>
    <row r="1057" spans="3:3" s="17" customFormat="1" x14ac:dyDescent="0.25">
      <c r="C1057" s="38"/>
    </row>
    <row r="1058" spans="3:3" s="17" customFormat="1" x14ac:dyDescent="0.25">
      <c r="C1058" s="38"/>
    </row>
    <row r="1059" spans="3:3" s="17" customFormat="1" x14ac:dyDescent="0.25">
      <c r="C1059" s="38"/>
    </row>
    <row r="1060" spans="3:3" s="17" customFormat="1" x14ac:dyDescent="0.25">
      <c r="C1060" s="38"/>
    </row>
    <row r="1061" spans="3:3" s="17" customFormat="1" x14ac:dyDescent="0.25">
      <c r="C1061" s="38"/>
    </row>
    <row r="1062" spans="3:3" s="17" customFormat="1" x14ac:dyDescent="0.25">
      <c r="C1062" s="38"/>
    </row>
    <row r="1063" spans="3:3" s="17" customFormat="1" x14ac:dyDescent="0.25">
      <c r="C1063" s="38"/>
    </row>
    <row r="1064" spans="3:3" s="17" customFormat="1" x14ac:dyDescent="0.25">
      <c r="C1064" s="38"/>
    </row>
    <row r="1065" spans="3:3" s="17" customFormat="1" x14ac:dyDescent="0.25">
      <c r="C1065" s="38"/>
    </row>
    <row r="1066" spans="3:3" s="17" customFormat="1" x14ac:dyDescent="0.25">
      <c r="C1066" s="38"/>
    </row>
    <row r="1067" spans="3:3" s="17" customFormat="1" x14ac:dyDescent="0.25">
      <c r="C1067" s="38"/>
    </row>
    <row r="1068" spans="3:3" s="17" customFormat="1" x14ac:dyDescent="0.25">
      <c r="C1068" s="38"/>
    </row>
    <row r="1069" spans="3:3" s="17" customFormat="1" x14ac:dyDescent="0.25">
      <c r="C1069" s="38"/>
    </row>
    <row r="1070" spans="3:3" s="17" customFormat="1" x14ac:dyDescent="0.25">
      <c r="C1070" s="38"/>
    </row>
    <row r="1071" spans="3:3" s="17" customFormat="1" x14ac:dyDescent="0.25">
      <c r="C1071" s="38"/>
    </row>
    <row r="1072" spans="3:3" s="17" customFormat="1" x14ac:dyDescent="0.25">
      <c r="C1072" s="38"/>
    </row>
    <row r="1073" spans="3:3" s="17" customFormat="1" x14ac:dyDescent="0.25">
      <c r="C1073" s="38"/>
    </row>
    <row r="1074" spans="3:3" s="17" customFormat="1" x14ac:dyDescent="0.25">
      <c r="C1074" s="38"/>
    </row>
    <row r="1075" spans="3:3" s="17" customFormat="1" x14ac:dyDescent="0.25">
      <c r="C1075" s="38"/>
    </row>
    <row r="1076" spans="3:3" s="17" customFormat="1" x14ac:dyDescent="0.25">
      <c r="C1076" s="38"/>
    </row>
    <row r="1077" spans="3:3" s="17" customFormat="1" x14ac:dyDescent="0.25">
      <c r="C1077" s="38"/>
    </row>
    <row r="1078" spans="3:3" s="17" customFormat="1" x14ac:dyDescent="0.25">
      <c r="C1078" s="38"/>
    </row>
    <row r="1079" spans="3:3" s="17" customFormat="1" x14ac:dyDescent="0.25">
      <c r="C1079" s="38"/>
    </row>
    <row r="1080" spans="3:3" s="17" customFormat="1" x14ac:dyDescent="0.25">
      <c r="C1080" s="38"/>
    </row>
    <row r="1081" spans="3:3" s="17" customFormat="1" x14ac:dyDescent="0.25">
      <c r="C1081" s="38"/>
    </row>
    <row r="1082" spans="3:3" s="17" customFormat="1" x14ac:dyDescent="0.25">
      <c r="C1082" s="38"/>
    </row>
    <row r="1083" spans="3:3" s="17" customFormat="1" x14ac:dyDescent="0.25">
      <c r="C1083" s="38"/>
    </row>
    <row r="1084" spans="3:3" s="17" customFormat="1" x14ac:dyDescent="0.25">
      <c r="C1084" s="38"/>
    </row>
    <row r="1085" spans="3:3" s="17" customFormat="1" x14ac:dyDescent="0.25">
      <c r="C1085" s="38"/>
    </row>
    <row r="1086" spans="3:3" s="17" customFormat="1" x14ac:dyDescent="0.25">
      <c r="C1086" s="38"/>
    </row>
    <row r="1087" spans="3:3" s="17" customFormat="1" x14ac:dyDescent="0.25">
      <c r="C1087" s="38"/>
    </row>
    <row r="1088" spans="3:3" s="17" customFormat="1" x14ac:dyDescent="0.25">
      <c r="C1088" s="38"/>
    </row>
    <row r="1089" spans="3:3" s="17" customFormat="1" x14ac:dyDescent="0.25">
      <c r="C1089" s="38"/>
    </row>
    <row r="1090" spans="3:3" s="17" customFormat="1" x14ac:dyDescent="0.25">
      <c r="C1090" s="38"/>
    </row>
    <row r="1091" spans="3:3" s="17" customFormat="1" x14ac:dyDescent="0.25">
      <c r="C1091" s="38"/>
    </row>
    <row r="1092" spans="3:3" s="17" customFormat="1" x14ac:dyDescent="0.25">
      <c r="C1092" s="38"/>
    </row>
    <row r="1093" spans="3:3" s="17" customFormat="1" x14ac:dyDescent="0.25">
      <c r="C1093" s="38"/>
    </row>
    <row r="1094" spans="3:3" s="17" customFormat="1" x14ac:dyDescent="0.25">
      <c r="C1094" s="38"/>
    </row>
    <row r="1095" spans="3:3" s="17" customFormat="1" x14ac:dyDescent="0.25">
      <c r="C1095" s="38"/>
    </row>
    <row r="1096" spans="3:3" s="17" customFormat="1" x14ac:dyDescent="0.25">
      <c r="C1096" s="38"/>
    </row>
    <row r="1097" spans="3:3" s="17" customFormat="1" x14ac:dyDescent="0.25">
      <c r="C1097" s="38"/>
    </row>
    <row r="1098" spans="3:3" s="17" customFormat="1" x14ac:dyDescent="0.25">
      <c r="C1098" s="38"/>
    </row>
    <row r="1099" spans="3:3" s="17" customFormat="1" x14ac:dyDescent="0.25">
      <c r="C1099" s="38"/>
    </row>
    <row r="1100" spans="3:3" s="17" customFormat="1" x14ac:dyDescent="0.25">
      <c r="C1100" s="38"/>
    </row>
    <row r="1101" spans="3:3" s="17" customFormat="1" x14ac:dyDescent="0.25">
      <c r="C1101" s="38"/>
    </row>
    <row r="1102" spans="3:3" s="17" customFormat="1" x14ac:dyDescent="0.25">
      <c r="C1102" s="38"/>
    </row>
    <row r="1103" spans="3:3" s="17" customFormat="1" x14ac:dyDescent="0.25">
      <c r="C1103" s="38"/>
    </row>
    <row r="1104" spans="3:3" s="17" customFormat="1" x14ac:dyDescent="0.25">
      <c r="C1104" s="38"/>
    </row>
    <row r="1105" spans="3:3" s="17" customFormat="1" x14ac:dyDescent="0.25">
      <c r="C1105" s="38"/>
    </row>
    <row r="1106" spans="3:3" s="17" customFormat="1" x14ac:dyDescent="0.25">
      <c r="C1106" s="38"/>
    </row>
    <row r="1107" spans="3:3" s="17" customFormat="1" x14ac:dyDescent="0.25">
      <c r="C1107" s="38"/>
    </row>
    <row r="1108" spans="3:3" s="17" customFormat="1" x14ac:dyDescent="0.25">
      <c r="C1108" s="38"/>
    </row>
    <row r="1109" spans="3:3" s="17" customFormat="1" x14ac:dyDescent="0.25">
      <c r="C1109" s="38"/>
    </row>
    <row r="1110" spans="3:3" s="17" customFormat="1" x14ac:dyDescent="0.25">
      <c r="C1110" s="38"/>
    </row>
    <row r="1111" spans="3:3" s="17" customFormat="1" x14ac:dyDescent="0.25">
      <c r="C1111" s="38"/>
    </row>
    <row r="1112" spans="3:3" s="17" customFormat="1" x14ac:dyDescent="0.25">
      <c r="C1112" s="38"/>
    </row>
    <row r="1113" spans="3:3" s="17" customFormat="1" x14ac:dyDescent="0.25">
      <c r="C1113" s="38"/>
    </row>
    <row r="1114" spans="3:3" s="17" customFormat="1" x14ac:dyDescent="0.25">
      <c r="C1114" s="38"/>
    </row>
    <row r="1115" spans="3:3" s="17" customFormat="1" x14ac:dyDescent="0.25">
      <c r="C1115" s="38"/>
    </row>
    <row r="1116" spans="3:3" s="17" customFormat="1" x14ac:dyDescent="0.25">
      <c r="C1116" s="38"/>
    </row>
    <row r="1117" spans="3:3" s="17" customFormat="1" x14ac:dyDescent="0.25">
      <c r="C1117" s="38"/>
    </row>
    <row r="1118" spans="3:3" s="17" customFormat="1" x14ac:dyDescent="0.25">
      <c r="C1118" s="38"/>
    </row>
    <row r="1119" spans="3:3" s="17" customFormat="1" x14ac:dyDescent="0.25">
      <c r="C1119" s="38"/>
    </row>
    <row r="1120" spans="3:3" s="17" customFormat="1" x14ac:dyDescent="0.25">
      <c r="C1120" s="38"/>
    </row>
    <row r="1121" spans="3:3" s="17" customFormat="1" x14ac:dyDescent="0.25">
      <c r="C1121" s="38"/>
    </row>
    <row r="1122" spans="3:3" s="17" customFormat="1" x14ac:dyDescent="0.25">
      <c r="C1122" s="38"/>
    </row>
    <row r="1123" spans="3:3" s="17" customFormat="1" x14ac:dyDescent="0.25">
      <c r="C1123" s="38"/>
    </row>
    <row r="1124" spans="3:3" s="17" customFormat="1" x14ac:dyDescent="0.25">
      <c r="C1124" s="38"/>
    </row>
    <row r="1125" spans="3:3" s="17" customFormat="1" x14ac:dyDescent="0.25">
      <c r="C1125" s="38"/>
    </row>
    <row r="1126" spans="3:3" s="17" customFormat="1" x14ac:dyDescent="0.25">
      <c r="C1126" s="38"/>
    </row>
    <row r="1127" spans="3:3" s="17" customFormat="1" x14ac:dyDescent="0.25">
      <c r="C1127" s="38"/>
    </row>
    <row r="1128" spans="3:3" s="17" customFormat="1" x14ac:dyDescent="0.25">
      <c r="C1128" s="38"/>
    </row>
    <row r="1129" spans="3:3" s="17" customFormat="1" x14ac:dyDescent="0.25">
      <c r="C1129" s="38"/>
    </row>
    <row r="1130" spans="3:3" s="17" customFormat="1" x14ac:dyDescent="0.25">
      <c r="C1130" s="38"/>
    </row>
    <row r="1131" spans="3:3" s="17" customFormat="1" x14ac:dyDescent="0.25">
      <c r="C1131" s="38"/>
    </row>
    <row r="1132" spans="3:3" s="17" customFormat="1" x14ac:dyDescent="0.25">
      <c r="C1132" s="38"/>
    </row>
    <row r="1133" spans="3:3" s="17" customFormat="1" x14ac:dyDescent="0.25">
      <c r="C1133" s="38"/>
    </row>
    <row r="1134" spans="3:3" s="17" customFormat="1" x14ac:dyDescent="0.25">
      <c r="C1134" s="38"/>
    </row>
    <row r="1135" spans="3:3" s="17" customFormat="1" x14ac:dyDescent="0.25">
      <c r="C1135" s="38"/>
    </row>
    <row r="1136" spans="3:3" s="17" customFormat="1" x14ac:dyDescent="0.25">
      <c r="C1136" s="38"/>
    </row>
    <row r="1137" spans="3:3" s="17" customFormat="1" x14ac:dyDescent="0.25">
      <c r="C1137" s="38"/>
    </row>
    <row r="1138" spans="3:3" s="17" customFormat="1" x14ac:dyDescent="0.25">
      <c r="C1138" s="38"/>
    </row>
    <row r="1139" spans="3:3" s="17" customFormat="1" x14ac:dyDescent="0.25">
      <c r="C1139" s="38"/>
    </row>
    <row r="1140" spans="3:3" s="17" customFormat="1" x14ac:dyDescent="0.25">
      <c r="C1140" s="38"/>
    </row>
    <row r="1141" spans="3:3" s="17" customFormat="1" x14ac:dyDescent="0.25">
      <c r="C1141" s="38"/>
    </row>
    <row r="1142" spans="3:3" s="17" customFormat="1" x14ac:dyDescent="0.25">
      <c r="C1142" s="38"/>
    </row>
    <row r="1143" spans="3:3" s="17" customFormat="1" x14ac:dyDescent="0.25">
      <c r="C1143" s="38"/>
    </row>
    <row r="1144" spans="3:3" s="17" customFormat="1" x14ac:dyDescent="0.25">
      <c r="C1144" s="38"/>
    </row>
    <row r="1145" spans="3:3" s="17" customFormat="1" x14ac:dyDescent="0.25">
      <c r="C1145" s="38"/>
    </row>
    <row r="1146" spans="3:3" s="17" customFormat="1" x14ac:dyDescent="0.25">
      <c r="C1146" s="38"/>
    </row>
    <row r="1147" spans="3:3" s="17" customFormat="1" x14ac:dyDescent="0.25">
      <c r="C1147" s="38"/>
    </row>
    <row r="1148" spans="3:3" s="17" customFormat="1" x14ac:dyDescent="0.25">
      <c r="C1148" s="38"/>
    </row>
    <row r="1149" spans="3:3" s="17" customFormat="1" x14ac:dyDescent="0.25">
      <c r="C1149" s="38"/>
    </row>
    <row r="1150" spans="3:3" s="17" customFormat="1" x14ac:dyDescent="0.25">
      <c r="C1150" s="38"/>
    </row>
    <row r="1151" spans="3:3" s="17" customFormat="1" x14ac:dyDescent="0.25">
      <c r="C1151" s="38"/>
    </row>
    <row r="1152" spans="3:3" s="17" customFormat="1" x14ac:dyDescent="0.25">
      <c r="C1152" s="38"/>
    </row>
    <row r="1153" spans="3:3" s="17" customFormat="1" x14ac:dyDescent="0.25">
      <c r="C1153" s="38"/>
    </row>
    <row r="1154" spans="3:3" s="17" customFormat="1" x14ac:dyDescent="0.25">
      <c r="C1154" s="38"/>
    </row>
    <row r="1155" spans="3:3" s="17" customFormat="1" x14ac:dyDescent="0.25">
      <c r="C1155" s="38"/>
    </row>
    <row r="1156" spans="3:3" s="17" customFormat="1" x14ac:dyDescent="0.25">
      <c r="C1156" s="38"/>
    </row>
    <row r="1157" spans="3:3" s="17" customFormat="1" x14ac:dyDescent="0.25">
      <c r="C1157" s="38"/>
    </row>
    <row r="1158" spans="3:3" s="17" customFormat="1" x14ac:dyDescent="0.25">
      <c r="C1158" s="38"/>
    </row>
    <row r="1159" spans="3:3" s="17" customFormat="1" x14ac:dyDescent="0.25">
      <c r="C1159" s="38"/>
    </row>
    <row r="1160" spans="3:3" s="17" customFormat="1" x14ac:dyDescent="0.25">
      <c r="C1160" s="38"/>
    </row>
    <row r="1161" spans="3:3" s="17" customFormat="1" x14ac:dyDescent="0.25">
      <c r="C1161" s="38"/>
    </row>
    <row r="1162" spans="3:3" s="17" customFormat="1" x14ac:dyDescent="0.25">
      <c r="C1162" s="38"/>
    </row>
    <row r="1163" spans="3:3" s="17" customFormat="1" x14ac:dyDescent="0.25">
      <c r="C1163" s="38"/>
    </row>
    <row r="1164" spans="3:3" s="17" customFormat="1" x14ac:dyDescent="0.25">
      <c r="C1164" s="38"/>
    </row>
    <row r="1165" spans="3:3" s="17" customFormat="1" x14ac:dyDescent="0.25">
      <c r="C1165" s="38"/>
    </row>
    <row r="1166" spans="3:3" s="17" customFormat="1" x14ac:dyDescent="0.25">
      <c r="C1166" s="38"/>
    </row>
    <row r="1167" spans="3:3" s="17" customFormat="1" x14ac:dyDescent="0.25">
      <c r="C1167" s="38"/>
    </row>
    <row r="1168" spans="3:3" s="17" customFormat="1" x14ac:dyDescent="0.25">
      <c r="C1168" s="38"/>
    </row>
    <row r="1169" spans="3:3" s="17" customFormat="1" x14ac:dyDescent="0.25">
      <c r="C1169" s="38"/>
    </row>
    <row r="1170" spans="3:3" s="17" customFormat="1" x14ac:dyDescent="0.25">
      <c r="C1170" s="38"/>
    </row>
    <row r="1171" spans="3:3" s="17" customFormat="1" x14ac:dyDescent="0.25">
      <c r="C1171" s="38"/>
    </row>
    <row r="1172" spans="3:3" s="17" customFormat="1" x14ac:dyDescent="0.25">
      <c r="C1172" s="38"/>
    </row>
    <row r="1173" spans="3:3" s="17" customFormat="1" x14ac:dyDescent="0.25">
      <c r="C1173" s="38"/>
    </row>
    <row r="1174" spans="3:3" s="17" customFormat="1" x14ac:dyDescent="0.25">
      <c r="C1174" s="38"/>
    </row>
    <row r="1175" spans="3:3" s="17" customFormat="1" x14ac:dyDescent="0.25">
      <c r="C1175" s="38"/>
    </row>
    <row r="1176" spans="3:3" s="17" customFormat="1" x14ac:dyDescent="0.25">
      <c r="C1176" s="38"/>
    </row>
    <row r="1177" spans="3:3" s="17" customFormat="1" x14ac:dyDescent="0.25">
      <c r="C1177" s="38"/>
    </row>
    <row r="1178" spans="3:3" s="17" customFormat="1" x14ac:dyDescent="0.25">
      <c r="C1178" s="38"/>
    </row>
    <row r="1179" spans="3:3" s="17" customFormat="1" x14ac:dyDescent="0.25">
      <c r="C1179" s="38"/>
    </row>
    <row r="1180" spans="3:3" s="17" customFormat="1" x14ac:dyDescent="0.25">
      <c r="C1180" s="38"/>
    </row>
    <row r="1181" spans="3:3" s="17" customFormat="1" x14ac:dyDescent="0.25">
      <c r="C1181" s="38"/>
    </row>
    <row r="1182" spans="3:3" s="17" customFormat="1" x14ac:dyDescent="0.25">
      <c r="C1182" s="38"/>
    </row>
    <row r="1183" spans="3:3" s="17" customFormat="1" x14ac:dyDescent="0.25">
      <c r="C1183" s="38"/>
    </row>
    <row r="1184" spans="3:3" s="17" customFormat="1" x14ac:dyDescent="0.25">
      <c r="C1184" s="38"/>
    </row>
    <row r="1185" spans="3:3" s="17" customFormat="1" x14ac:dyDescent="0.25">
      <c r="C1185" s="38"/>
    </row>
    <row r="1186" spans="3:3" s="17" customFormat="1" x14ac:dyDescent="0.25">
      <c r="C1186" s="38"/>
    </row>
    <row r="1187" spans="3:3" s="17" customFormat="1" x14ac:dyDescent="0.25">
      <c r="C1187" s="38"/>
    </row>
    <row r="1188" spans="3:3" s="17" customFormat="1" x14ac:dyDescent="0.25">
      <c r="C1188" s="38"/>
    </row>
    <row r="1189" spans="3:3" s="17" customFormat="1" x14ac:dyDescent="0.25">
      <c r="C1189" s="38"/>
    </row>
    <row r="1190" spans="3:3" s="17" customFormat="1" x14ac:dyDescent="0.25">
      <c r="C1190" s="38"/>
    </row>
    <row r="1191" spans="3:3" s="17" customFormat="1" x14ac:dyDescent="0.25">
      <c r="C1191" s="38"/>
    </row>
    <row r="1192" spans="3:3" s="17" customFormat="1" x14ac:dyDescent="0.25">
      <c r="C1192" s="38"/>
    </row>
    <row r="1193" spans="3:3" s="17" customFormat="1" x14ac:dyDescent="0.25">
      <c r="C1193" s="38"/>
    </row>
    <row r="1194" spans="3:3" s="17" customFormat="1" x14ac:dyDescent="0.25">
      <c r="C1194" s="38"/>
    </row>
    <row r="1195" spans="3:3" s="17" customFormat="1" x14ac:dyDescent="0.25">
      <c r="C1195" s="38"/>
    </row>
    <row r="1196" spans="3:3" s="17" customFormat="1" x14ac:dyDescent="0.25">
      <c r="C1196" s="38"/>
    </row>
    <row r="1197" spans="3:3" s="17" customFormat="1" x14ac:dyDescent="0.25">
      <c r="C1197" s="38"/>
    </row>
    <row r="1198" spans="3:3" s="17" customFormat="1" x14ac:dyDescent="0.25">
      <c r="C1198" s="38"/>
    </row>
    <row r="1199" spans="3:3" s="17" customFormat="1" x14ac:dyDescent="0.25">
      <c r="C1199" s="38"/>
    </row>
    <row r="1200" spans="3:3" s="17" customFormat="1" x14ac:dyDescent="0.25">
      <c r="C1200" s="38"/>
    </row>
    <row r="1201" spans="3:3" s="17" customFormat="1" x14ac:dyDescent="0.25">
      <c r="C1201" s="38"/>
    </row>
    <row r="1202" spans="3:3" s="17" customFormat="1" x14ac:dyDescent="0.25">
      <c r="C1202" s="38"/>
    </row>
    <row r="1203" spans="3:3" s="17" customFormat="1" x14ac:dyDescent="0.25">
      <c r="C1203" s="38"/>
    </row>
    <row r="1204" spans="3:3" s="17" customFormat="1" x14ac:dyDescent="0.25">
      <c r="C1204" s="38"/>
    </row>
    <row r="1205" spans="3:3" s="17" customFormat="1" x14ac:dyDescent="0.25">
      <c r="C1205" s="38"/>
    </row>
    <row r="1206" spans="3:3" s="17" customFormat="1" x14ac:dyDescent="0.25">
      <c r="C1206" s="38"/>
    </row>
    <row r="1207" spans="3:3" s="17" customFormat="1" x14ac:dyDescent="0.25">
      <c r="C1207" s="38"/>
    </row>
    <row r="1208" spans="3:3" s="17" customFormat="1" x14ac:dyDescent="0.25">
      <c r="C1208" s="38"/>
    </row>
    <row r="1209" spans="3:3" s="17" customFormat="1" x14ac:dyDescent="0.25">
      <c r="C1209" s="38"/>
    </row>
    <row r="1210" spans="3:3" s="17" customFormat="1" x14ac:dyDescent="0.25">
      <c r="C1210" s="38"/>
    </row>
    <row r="1211" spans="3:3" s="17" customFormat="1" x14ac:dyDescent="0.25">
      <c r="C1211" s="38"/>
    </row>
    <row r="1212" spans="3:3" s="17" customFormat="1" x14ac:dyDescent="0.25">
      <c r="C1212" s="38"/>
    </row>
    <row r="1213" spans="3:3" s="17" customFormat="1" x14ac:dyDescent="0.25">
      <c r="C1213" s="38"/>
    </row>
    <row r="1214" spans="3:3" s="17" customFormat="1" x14ac:dyDescent="0.25">
      <c r="C1214" s="38"/>
    </row>
    <row r="1215" spans="3:3" s="17" customFormat="1" x14ac:dyDescent="0.25">
      <c r="C1215" s="38"/>
    </row>
    <row r="1216" spans="3:3" s="17" customFormat="1" x14ac:dyDescent="0.25">
      <c r="C1216" s="38"/>
    </row>
    <row r="1217" spans="3:3" s="17" customFormat="1" x14ac:dyDescent="0.25">
      <c r="C1217" s="38"/>
    </row>
    <row r="1218" spans="3:3" s="17" customFormat="1" x14ac:dyDescent="0.25">
      <c r="C1218" s="38"/>
    </row>
    <row r="1219" spans="3:3" s="17" customFormat="1" x14ac:dyDescent="0.25">
      <c r="C1219" s="38"/>
    </row>
    <row r="1220" spans="3:3" s="17" customFormat="1" x14ac:dyDescent="0.25">
      <c r="C1220" s="38"/>
    </row>
    <row r="1221" spans="3:3" s="17" customFormat="1" x14ac:dyDescent="0.25">
      <c r="C1221" s="38"/>
    </row>
    <row r="1222" spans="3:3" s="17" customFormat="1" x14ac:dyDescent="0.25">
      <c r="C1222" s="38"/>
    </row>
    <row r="1223" spans="3:3" s="17" customFormat="1" x14ac:dyDescent="0.25">
      <c r="C1223" s="38"/>
    </row>
    <row r="1224" spans="3:3" s="17" customFormat="1" x14ac:dyDescent="0.25">
      <c r="C1224" s="38"/>
    </row>
    <row r="1225" spans="3:3" s="17" customFormat="1" x14ac:dyDescent="0.25">
      <c r="C1225" s="38"/>
    </row>
    <row r="1226" spans="3:3" s="17" customFormat="1" x14ac:dyDescent="0.25">
      <c r="C1226" s="38"/>
    </row>
    <row r="1227" spans="3:3" s="17" customFormat="1" x14ac:dyDescent="0.25">
      <c r="C1227" s="38"/>
    </row>
    <row r="1228" spans="3:3" s="17" customFormat="1" x14ac:dyDescent="0.25">
      <c r="C1228" s="38"/>
    </row>
    <row r="1229" spans="3:3" s="17" customFormat="1" x14ac:dyDescent="0.25">
      <c r="C1229" s="38"/>
    </row>
    <row r="1230" spans="3:3" s="17" customFormat="1" x14ac:dyDescent="0.25">
      <c r="C1230" s="38"/>
    </row>
    <row r="1231" spans="3:3" s="17" customFormat="1" x14ac:dyDescent="0.25">
      <c r="C1231" s="38"/>
    </row>
    <row r="1232" spans="3:3" s="17" customFormat="1" x14ac:dyDescent="0.25">
      <c r="C1232" s="38"/>
    </row>
    <row r="1233" spans="3:3" s="17" customFormat="1" x14ac:dyDescent="0.25">
      <c r="C1233" s="38"/>
    </row>
    <row r="1234" spans="3:3" s="17" customFormat="1" x14ac:dyDescent="0.25">
      <c r="C1234" s="38"/>
    </row>
    <row r="1235" spans="3:3" s="17" customFormat="1" x14ac:dyDescent="0.25">
      <c r="C1235" s="38"/>
    </row>
    <row r="1236" spans="3:3" s="17" customFormat="1" x14ac:dyDescent="0.25">
      <c r="C1236" s="38"/>
    </row>
    <row r="1237" spans="3:3" s="17" customFormat="1" x14ac:dyDescent="0.25">
      <c r="C1237" s="38"/>
    </row>
    <row r="1238" spans="3:3" s="17" customFormat="1" x14ac:dyDescent="0.25">
      <c r="C1238" s="38"/>
    </row>
    <row r="1239" spans="3:3" s="17" customFormat="1" x14ac:dyDescent="0.25">
      <c r="C1239" s="38"/>
    </row>
    <row r="1240" spans="3:3" s="17" customFormat="1" x14ac:dyDescent="0.25">
      <c r="C1240" s="38"/>
    </row>
    <row r="1241" spans="3:3" s="17" customFormat="1" x14ac:dyDescent="0.25">
      <c r="C1241" s="38"/>
    </row>
    <row r="1242" spans="3:3" s="17" customFormat="1" x14ac:dyDescent="0.25">
      <c r="C1242" s="38"/>
    </row>
    <row r="1243" spans="3:3" s="17" customFormat="1" x14ac:dyDescent="0.25">
      <c r="C1243" s="38"/>
    </row>
    <row r="1244" spans="3:3" s="17" customFormat="1" x14ac:dyDescent="0.25">
      <c r="C1244" s="38"/>
    </row>
    <row r="1245" spans="3:3" s="17" customFormat="1" x14ac:dyDescent="0.25">
      <c r="C1245" s="38"/>
    </row>
    <row r="1246" spans="3:3" s="17" customFormat="1" x14ac:dyDescent="0.25">
      <c r="C1246" s="38"/>
    </row>
    <row r="1247" spans="3:3" s="17" customFormat="1" x14ac:dyDescent="0.25">
      <c r="C1247" s="38"/>
    </row>
    <row r="1248" spans="3:3" s="17" customFormat="1" x14ac:dyDescent="0.25">
      <c r="C1248" s="38"/>
    </row>
    <row r="1249" spans="3:3" s="17" customFormat="1" x14ac:dyDescent="0.25">
      <c r="C1249" s="38"/>
    </row>
    <row r="1250" spans="3:3" s="17" customFormat="1" x14ac:dyDescent="0.25">
      <c r="C1250" s="38"/>
    </row>
    <row r="1251" spans="3:3" s="17" customFormat="1" x14ac:dyDescent="0.25">
      <c r="C1251" s="38"/>
    </row>
    <row r="1252" spans="3:3" s="17" customFormat="1" x14ac:dyDescent="0.25">
      <c r="C1252" s="38"/>
    </row>
    <row r="1253" spans="3:3" s="17" customFormat="1" x14ac:dyDescent="0.25">
      <c r="C1253" s="38"/>
    </row>
    <row r="1254" spans="3:3" s="17" customFormat="1" x14ac:dyDescent="0.25">
      <c r="C1254" s="38"/>
    </row>
    <row r="1255" spans="3:3" s="17" customFormat="1" x14ac:dyDescent="0.25">
      <c r="C1255" s="38"/>
    </row>
    <row r="1256" spans="3:3" s="17" customFormat="1" x14ac:dyDescent="0.25">
      <c r="C1256" s="38"/>
    </row>
    <row r="1257" spans="3:3" s="17" customFormat="1" x14ac:dyDescent="0.25">
      <c r="C1257" s="38"/>
    </row>
    <row r="1258" spans="3:3" s="17" customFormat="1" x14ac:dyDescent="0.25">
      <c r="C1258" s="38"/>
    </row>
    <row r="1259" spans="3:3" s="17" customFormat="1" x14ac:dyDescent="0.25">
      <c r="C1259" s="38"/>
    </row>
    <row r="1260" spans="3:3" s="17" customFormat="1" x14ac:dyDescent="0.25">
      <c r="C1260" s="38"/>
    </row>
    <row r="1261" spans="3:3" s="17" customFormat="1" x14ac:dyDescent="0.25">
      <c r="C1261" s="38"/>
    </row>
    <row r="1262" spans="3:3" s="17" customFormat="1" x14ac:dyDescent="0.25">
      <c r="C1262" s="38"/>
    </row>
    <row r="1263" spans="3:3" s="17" customFormat="1" x14ac:dyDescent="0.25">
      <c r="C1263" s="38"/>
    </row>
    <row r="1264" spans="3:3" s="17" customFormat="1" x14ac:dyDescent="0.25">
      <c r="C1264" s="38"/>
    </row>
    <row r="1265" spans="3:3" s="17" customFormat="1" x14ac:dyDescent="0.25">
      <c r="C1265" s="38"/>
    </row>
    <row r="1266" spans="3:3" s="17" customFormat="1" x14ac:dyDescent="0.25">
      <c r="C1266" s="38"/>
    </row>
    <row r="1267" spans="3:3" s="17" customFormat="1" x14ac:dyDescent="0.25">
      <c r="C1267" s="38"/>
    </row>
    <row r="1268" spans="3:3" s="17" customFormat="1" x14ac:dyDescent="0.25">
      <c r="C1268" s="38"/>
    </row>
    <row r="1269" spans="3:3" s="17" customFormat="1" x14ac:dyDescent="0.25">
      <c r="C1269" s="38"/>
    </row>
    <row r="1270" spans="3:3" s="17" customFormat="1" x14ac:dyDescent="0.25">
      <c r="C1270" s="38"/>
    </row>
    <row r="1271" spans="3:3" s="17" customFormat="1" x14ac:dyDescent="0.25">
      <c r="C1271" s="38"/>
    </row>
    <row r="1272" spans="3:3" s="17" customFormat="1" x14ac:dyDescent="0.25">
      <c r="C1272" s="38"/>
    </row>
    <row r="1273" spans="3:3" s="17" customFormat="1" x14ac:dyDescent="0.25">
      <c r="C1273" s="38"/>
    </row>
    <row r="1274" spans="3:3" s="17" customFormat="1" x14ac:dyDescent="0.25">
      <c r="C1274" s="38"/>
    </row>
    <row r="1275" spans="3:3" s="17" customFormat="1" x14ac:dyDescent="0.25">
      <c r="C1275" s="38"/>
    </row>
    <row r="1276" spans="3:3" s="17" customFormat="1" x14ac:dyDescent="0.25">
      <c r="C1276" s="38"/>
    </row>
    <row r="1277" spans="3:3" s="17" customFormat="1" x14ac:dyDescent="0.25">
      <c r="C1277" s="38"/>
    </row>
    <row r="1278" spans="3:3" s="17" customFormat="1" x14ac:dyDescent="0.25">
      <c r="C1278" s="38"/>
    </row>
    <row r="1279" spans="3:3" s="17" customFormat="1" x14ac:dyDescent="0.25">
      <c r="C1279" s="38"/>
    </row>
    <row r="1280" spans="3:3" s="17" customFormat="1" x14ac:dyDescent="0.25">
      <c r="C1280" s="38"/>
    </row>
    <row r="1281" spans="3:3" s="17" customFormat="1" x14ac:dyDescent="0.25">
      <c r="C1281" s="38"/>
    </row>
    <row r="1282" spans="3:3" s="17" customFormat="1" x14ac:dyDescent="0.25">
      <c r="C1282" s="38"/>
    </row>
    <row r="1283" spans="3:3" s="17" customFormat="1" x14ac:dyDescent="0.25">
      <c r="C1283" s="38"/>
    </row>
    <row r="1284" spans="3:3" s="17" customFormat="1" x14ac:dyDescent="0.25">
      <c r="C1284" s="38"/>
    </row>
    <row r="1285" spans="3:3" s="17" customFormat="1" x14ac:dyDescent="0.25">
      <c r="C1285" s="38"/>
    </row>
    <row r="1286" spans="3:3" s="17" customFormat="1" x14ac:dyDescent="0.25">
      <c r="C1286" s="38"/>
    </row>
    <row r="1287" spans="3:3" s="17" customFormat="1" x14ac:dyDescent="0.25">
      <c r="C1287" s="38"/>
    </row>
    <row r="1288" spans="3:3" s="17" customFormat="1" x14ac:dyDescent="0.25">
      <c r="C1288" s="38"/>
    </row>
    <row r="1289" spans="3:3" s="17" customFormat="1" x14ac:dyDescent="0.25">
      <c r="C1289" s="38"/>
    </row>
    <row r="1290" spans="3:3" s="17" customFormat="1" x14ac:dyDescent="0.25">
      <c r="C1290" s="38"/>
    </row>
    <row r="1291" spans="3:3" s="17" customFormat="1" x14ac:dyDescent="0.25">
      <c r="C1291" s="38"/>
    </row>
    <row r="1292" spans="3:3" s="17" customFormat="1" x14ac:dyDescent="0.25">
      <c r="C1292" s="38"/>
    </row>
    <row r="1293" spans="3:3" s="17" customFormat="1" x14ac:dyDescent="0.25">
      <c r="C1293" s="38"/>
    </row>
    <row r="1294" spans="3:3" s="17" customFormat="1" x14ac:dyDescent="0.25">
      <c r="C1294" s="38"/>
    </row>
    <row r="1295" spans="3:3" s="17" customFormat="1" x14ac:dyDescent="0.25">
      <c r="C1295" s="38"/>
    </row>
    <row r="1296" spans="3:3" s="17" customFormat="1" x14ac:dyDescent="0.25">
      <c r="C1296" s="38"/>
    </row>
    <row r="1297" spans="3:3" s="17" customFormat="1" x14ac:dyDescent="0.25">
      <c r="C1297" s="38"/>
    </row>
    <row r="1298" spans="3:3" s="17" customFormat="1" x14ac:dyDescent="0.25">
      <c r="C1298" s="38"/>
    </row>
    <row r="1299" spans="3:3" s="17" customFormat="1" x14ac:dyDescent="0.25">
      <c r="C1299" s="38"/>
    </row>
    <row r="1300" spans="3:3" s="17" customFormat="1" x14ac:dyDescent="0.25">
      <c r="C1300" s="38"/>
    </row>
    <row r="1301" spans="3:3" s="17" customFormat="1" x14ac:dyDescent="0.25">
      <c r="C1301" s="38"/>
    </row>
    <row r="1302" spans="3:3" s="17" customFormat="1" x14ac:dyDescent="0.25">
      <c r="C1302" s="38"/>
    </row>
    <row r="1303" spans="3:3" s="17" customFormat="1" x14ac:dyDescent="0.25">
      <c r="C1303" s="38"/>
    </row>
    <row r="1304" spans="3:3" s="17" customFormat="1" x14ac:dyDescent="0.25">
      <c r="C1304" s="38"/>
    </row>
    <row r="1305" spans="3:3" s="17" customFormat="1" x14ac:dyDescent="0.25">
      <c r="C1305" s="38"/>
    </row>
    <row r="1306" spans="3:3" s="17" customFormat="1" x14ac:dyDescent="0.25">
      <c r="C1306" s="38"/>
    </row>
    <row r="1307" spans="3:3" s="17" customFormat="1" x14ac:dyDescent="0.25">
      <c r="C1307" s="38"/>
    </row>
    <row r="1308" spans="3:3" s="17" customFormat="1" x14ac:dyDescent="0.25">
      <c r="C1308" s="38"/>
    </row>
    <row r="1309" spans="3:3" s="17" customFormat="1" x14ac:dyDescent="0.25">
      <c r="C1309" s="38"/>
    </row>
    <row r="1310" spans="3:3" s="17" customFormat="1" x14ac:dyDescent="0.25">
      <c r="C1310" s="38"/>
    </row>
    <row r="1311" spans="3:3" s="17" customFormat="1" x14ac:dyDescent="0.25">
      <c r="C1311" s="38"/>
    </row>
    <row r="1312" spans="3:3" s="17" customFormat="1" x14ac:dyDescent="0.25">
      <c r="C1312" s="38"/>
    </row>
    <row r="1313" spans="3:3" s="17" customFormat="1" x14ac:dyDescent="0.25">
      <c r="C1313" s="38"/>
    </row>
    <row r="1314" spans="3:3" s="17" customFormat="1" x14ac:dyDescent="0.25">
      <c r="C1314" s="38"/>
    </row>
    <row r="1315" spans="3:3" s="17" customFormat="1" x14ac:dyDescent="0.25">
      <c r="C1315" s="38"/>
    </row>
    <row r="1316" spans="3:3" s="17" customFormat="1" x14ac:dyDescent="0.25">
      <c r="C1316" s="38"/>
    </row>
    <row r="1317" spans="3:3" s="17" customFormat="1" x14ac:dyDescent="0.25">
      <c r="C1317" s="38"/>
    </row>
    <row r="1318" spans="3:3" s="17" customFormat="1" x14ac:dyDescent="0.25">
      <c r="C1318" s="38"/>
    </row>
    <row r="1319" spans="3:3" s="17" customFormat="1" x14ac:dyDescent="0.25">
      <c r="C1319" s="38"/>
    </row>
    <row r="1320" spans="3:3" s="17" customFormat="1" x14ac:dyDescent="0.25">
      <c r="C1320" s="38"/>
    </row>
    <row r="1321" spans="3:3" s="17" customFormat="1" x14ac:dyDescent="0.25">
      <c r="C1321" s="38"/>
    </row>
    <row r="1322" spans="3:3" s="17" customFormat="1" x14ac:dyDescent="0.25">
      <c r="C1322" s="38"/>
    </row>
    <row r="1323" spans="3:3" s="17" customFormat="1" x14ac:dyDescent="0.25">
      <c r="C1323" s="38"/>
    </row>
    <row r="1324" spans="3:3" s="17" customFormat="1" x14ac:dyDescent="0.25">
      <c r="C1324" s="38"/>
    </row>
    <row r="1325" spans="3:3" s="17" customFormat="1" x14ac:dyDescent="0.25">
      <c r="C1325" s="38"/>
    </row>
    <row r="1326" spans="3:3" s="17" customFormat="1" x14ac:dyDescent="0.25">
      <c r="C1326" s="38"/>
    </row>
    <row r="1327" spans="3:3" s="17" customFormat="1" x14ac:dyDescent="0.25">
      <c r="C1327" s="38"/>
    </row>
    <row r="1328" spans="3:3" s="17" customFormat="1" x14ac:dyDescent="0.25">
      <c r="C1328" s="38"/>
    </row>
    <row r="1329" spans="3:3" s="17" customFormat="1" x14ac:dyDescent="0.25">
      <c r="C1329" s="38"/>
    </row>
    <row r="1330" spans="3:3" s="17" customFormat="1" x14ac:dyDescent="0.25">
      <c r="C1330" s="38"/>
    </row>
    <row r="1331" spans="3:3" s="17" customFormat="1" x14ac:dyDescent="0.25">
      <c r="C1331" s="38"/>
    </row>
    <row r="1332" spans="3:3" s="17" customFormat="1" x14ac:dyDescent="0.25">
      <c r="C1332" s="38"/>
    </row>
    <row r="1333" spans="3:3" s="17" customFormat="1" x14ac:dyDescent="0.25">
      <c r="C1333" s="38"/>
    </row>
    <row r="1334" spans="3:3" s="17" customFormat="1" x14ac:dyDescent="0.25">
      <c r="C1334" s="38"/>
    </row>
    <row r="1335" spans="3:3" s="17" customFormat="1" x14ac:dyDescent="0.25">
      <c r="C1335" s="38"/>
    </row>
    <row r="1336" spans="3:3" s="17" customFormat="1" x14ac:dyDescent="0.25">
      <c r="C1336" s="38"/>
    </row>
    <row r="1337" spans="3:3" s="17" customFormat="1" x14ac:dyDescent="0.25">
      <c r="C1337" s="38"/>
    </row>
    <row r="1338" spans="3:3" s="17" customFormat="1" x14ac:dyDescent="0.25">
      <c r="C1338" s="38"/>
    </row>
    <row r="1339" spans="3:3" s="17" customFormat="1" x14ac:dyDescent="0.25">
      <c r="C1339" s="38"/>
    </row>
    <row r="1340" spans="3:3" s="17" customFormat="1" x14ac:dyDescent="0.25">
      <c r="C1340" s="38"/>
    </row>
    <row r="1341" spans="3:3" s="17" customFormat="1" x14ac:dyDescent="0.25">
      <c r="C1341" s="38"/>
    </row>
    <row r="1342" spans="3:3" s="17" customFormat="1" x14ac:dyDescent="0.25">
      <c r="C1342" s="38"/>
    </row>
    <row r="1343" spans="3:3" s="17" customFormat="1" x14ac:dyDescent="0.25">
      <c r="C1343" s="38"/>
    </row>
    <row r="1344" spans="3:3" s="17" customFormat="1" x14ac:dyDescent="0.25">
      <c r="C1344" s="38"/>
    </row>
    <row r="1345" spans="3:3" s="17" customFormat="1" x14ac:dyDescent="0.25">
      <c r="C1345" s="38"/>
    </row>
    <row r="1346" spans="3:3" s="17" customFormat="1" x14ac:dyDescent="0.25">
      <c r="C1346" s="38"/>
    </row>
    <row r="1347" spans="3:3" s="17" customFormat="1" x14ac:dyDescent="0.25">
      <c r="C1347" s="38"/>
    </row>
    <row r="1348" spans="3:3" s="17" customFormat="1" x14ac:dyDescent="0.25">
      <c r="C1348" s="38"/>
    </row>
    <row r="1349" spans="3:3" s="17" customFormat="1" x14ac:dyDescent="0.25">
      <c r="C1349" s="38"/>
    </row>
    <row r="1350" spans="3:3" s="17" customFormat="1" x14ac:dyDescent="0.25">
      <c r="C1350" s="38"/>
    </row>
    <row r="1351" spans="3:3" s="17" customFormat="1" x14ac:dyDescent="0.25">
      <c r="C1351" s="38"/>
    </row>
    <row r="1352" spans="3:3" s="17" customFormat="1" x14ac:dyDescent="0.25">
      <c r="C1352" s="38"/>
    </row>
    <row r="1353" spans="3:3" s="17" customFormat="1" x14ac:dyDescent="0.25">
      <c r="C1353" s="38"/>
    </row>
    <row r="1354" spans="3:3" s="17" customFormat="1" x14ac:dyDescent="0.25">
      <c r="C1354" s="38"/>
    </row>
    <row r="1355" spans="3:3" s="17" customFormat="1" x14ac:dyDescent="0.25">
      <c r="C1355" s="38"/>
    </row>
    <row r="1356" spans="3:3" s="17" customFormat="1" x14ac:dyDescent="0.25">
      <c r="C1356" s="38"/>
    </row>
    <row r="1357" spans="3:3" s="17" customFormat="1" x14ac:dyDescent="0.25">
      <c r="C1357" s="38"/>
    </row>
    <row r="1358" spans="3:3" s="17" customFormat="1" x14ac:dyDescent="0.25">
      <c r="C1358" s="38"/>
    </row>
    <row r="1359" spans="3:3" s="17" customFormat="1" x14ac:dyDescent="0.25">
      <c r="C1359" s="38"/>
    </row>
    <row r="1360" spans="3:3" s="17" customFormat="1" x14ac:dyDescent="0.25">
      <c r="C1360" s="38"/>
    </row>
    <row r="1361" spans="3:3" s="17" customFormat="1" x14ac:dyDescent="0.25">
      <c r="C1361" s="38"/>
    </row>
    <row r="1362" spans="3:3" s="17" customFormat="1" x14ac:dyDescent="0.25">
      <c r="C1362" s="38"/>
    </row>
    <row r="1363" spans="3:3" s="17" customFormat="1" x14ac:dyDescent="0.25">
      <c r="C1363" s="38"/>
    </row>
    <row r="1364" spans="3:3" s="17" customFormat="1" x14ac:dyDescent="0.25">
      <c r="C1364" s="38"/>
    </row>
    <row r="1365" spans="3:3" s="17" customFormat="1" x14ac:dyDescent="0.25">
      <c r="C1365" s="38"/>
    </row>
    <row r="1366" spans="3:3" s="17" customFormat="1" x14ac:dyDescent="0.25">
      <c r="C1366" s="38"/>
    </row>
    <row r="1367" spans="3:3" s="17" customFormat="1" x14ac:dyDescent="0.25">
      <c r="C1367" s="38"/>
    </row>
    <row r="1368" spans="3:3" s="17" customFormat="1" x14ac:dyDescent="0.25">
      <c r="C1368" s="38"/>
    </row>
    <row r="1369" spans="3:3" s="17" customFormat="1" x14ac:dyDescent="0.25">
      <c r="C1369" s="38"/>
    </row>
    <row r="1370" spans="3:3" s="17" customFormat="1" x14ac:dyDescent="0.25">
      <c r="C1370" s="38"/>
    </row>
    <row r="1371" spans="3:3" s="17" customFormat="1" x14ac:dyDescent="0.25">
      <c r="C1371" s="38"/>
    </row>
    <row r="1372" spans="3:3" s="17" customFormat="1" x14ac:dyDescent="0.25">
      <c r="C1372" s="38"/>
    </row>
    <row r="1373" spans="3:3" s="17" customFormat="1" x14ac:dyDescent="0.25">
      <c r="C1373" s="38"/>
    </row>
    <row r="1374" spans="3:3" s="17" customFormat="1" x14ac:dyDescent="0.25">
      <c r="C1374" s="38"/>
    </row>
    <row r="1375" spans="3:3" s="17" customFormat="1" x14ac:dyDescent="0.25">
      <c r="C1375" s="38"/>
    </row>
    <row r="1376" spans="3:3" s="17" customFormat="1" x14ac:dyDescent="0.25">
      <c r="C1376" s="38"/>
    </row>
    <row r="1377" spans="3:3" s="17" customFormat="1" x14ac:dyDescent="0.25">
      <c r="C1377" s="38"/>
    </row>
    <row r="1378" spans="3:3" s="17" customFormat="1" x14ac:dyDescent="0.25">
      <c r="C1378" s="38"/>
    </row>
    <row r="1379" spans="3:3" s="17" customFormat="1" x14ac:dyDescent="0.25">
      <c r="C1379" s="38"/>
    </row>
    <row r="1380" spans="3:3" s="17" customFormat="1" x14ac:dyDescent="0.25">
      <c r="C1380" s="38"/>
    </row>
    <row r="1381" spans="3:3" s="17" customFormat="1" x14ac:dyDescent="0.25">
      <c r="C1381" s="38"/>
    </row>
    <row r="1382" spans="3:3" s="17" customFormat="1" x14ac:dyDescent="0.25">
      <c r="C1382" s="38"/>
    </row>
    <row r="1383" spans="3:3" s="17" customFormat="1" x14ac:dyDescent="0.25">
      <c r="C1383" s="38"/>
    </row>
    <row r="1384" spans="3:3" s="17" customFormat="1" x14ac:dyDescent="0.25">
      <c r="C1384" s="38"/>
    </row>
    <row r="1385" spans="3:3" s="17" customFormat="1" x14ac:dyDescent="0.25">
      <c r="C1385" s="38"/>
    </row>
    <row r="1386" spans="3:3" s="17" customFormat="1" x14ac:dyDescent="0.25">
      <c r="C1386" s="38"/>
    </row>
    <row r="1387" spans="3:3" s="17" customFormat="1" x14ac:dyDescent="0.25">
      <c r="C1387" s="38"/>
    </row>
    <row r="1388" spans="3:3" s="17" customFormat="1" x14ac:dyDescent="0.25">
      <c r="C1388" s="38"/>
    </row>
    <row r="1389" spans="3:3" s="17" customFormat="1" x14ac:dyDescent="0.25">
      <c r="C1389" s="38"/>
    </row>
    <row r="1390" spans="3:3" s="17" customFormat="1" x14ac:dyDescent="0.25">
      <c r="C1390" s="38"/>
    </row>
    <row r="1391" spans="3:3" s="17" customFormat="1" x14ac:dyDescent="0.25">
      <c r="C1391" s="38"/>
    </row>
    <row r="1392" spans="3:3" s="17" customFormat="1" x14ac:dyDescent="0.25">
      <c r="C1392" s="38"/>
    </row>
    <row r="1393" spans="3:3" s="17" customFormat="1" x14ac:dyDescent="0.25">
      <c r="C1393" s="38"/>
    </row>
    <row r="1394" spans="3:3" s="17" customFormat="1" x14ac:dyDescent="0.25">
      <c r="C1394" s="38"/>
    </row>
    <row r="1395" spans="3:3" s="17" customFormat="1" x14ac:dyDescent="0.25">
      <c r="C1395" s="38"/>
    </row>
    <row r="1396" spans="3:3" s="17" customFormat="1" x14ac:dyDescent="0.25">
      <c r="C1396" s="38"/>
    </row>
    <row r="1397" spans="3:3" s="17" customFormat="1" x14ac:dyDescent="0.25">
      <c r="C1397" s="38"/>
    </row>
    <row r="1398" spans="3:3" s="17" customFormat="1" x14ac:dyDescent="0.25">
      <c r="C1398" s="38"/>
    </row>
    <row r="1399" spans="3:3" s="17" customFormat="1" x14ac:dyDescent="0.25">
      <c r="C1399" s="38"/>
    </row>
    <row r="1400" spans="3:3" s="17" customFormat="1" x14ac:dyDescent="0.25">
      <c r="C1400" s="38"/>
    </row>
    <row r="1401" spans="3:3" s="17" customFormat="1" x14ac:dyDescent="0.25">
      <c r="C1401" s="38"/>
    </row>
    <row r="1402" spans="3:3" s="17" customFormat="1" x14ac:dyDescent="0.25">
      <c r="C1402" s="38"/>
    </row>
    <row r="1403" spans="3:3" s="17" customFormat="1" x14ac:dyDescent="0.25">
      <c r="C1403" s="38"/>
    </row>
    <row r="1404" spans="3:3" s="17" customFormat="1" x14ac:dyDescent="0.25">
      <c r="C1404" s="38"/>
    </row>
    <row r="1405" spans="3:3" s="17" customFormat="1" x14ac:dyDescent="0.25">
      <c r="C1405" s="38"/>
    </row>
    <row r="1406" spans="3:3" s="17" customFormat="1" x14ac:dyDescent="0.25">
      <c r="C1406" s="38"/>
    </row>
    <row r="1407" spans="3:3" s="17" customFormat="1" x14ac:dyDescent="0.25">
      <c r="C1407" s="38"/>
    </row>
    <row r="1408" spans="3:3" s="17" customFormat="1" x14ac:dyDescent="0.25">
      <c r="C1408" s="38"/>
    </row>
    <row r="1409" spans="3:3" s="17" customFormat="1" x14ac:dyDescent="0.25">
      <c r="C1409" s="38"/>
    </row>
    <row r="1410" spans="3:3" s="17" customFormat="1" x14ac:dyDescent="0.25">
      <c r="C1410" s="38"/>
    </row>
    <row r="1411" spans="3:3" s="17" customFormat="1" x14ac:dyDescent="0.25">
      <c r="C1411" s="38"/>
    </row>
    <row r="1412" spans="3:3" s="17" customFormat="1" x14ac:dyDescent="0.25">
      <c r="C1412" s="38"/>
    </row>
    <row r="1413" spans="3:3" s="17" customFormat="1" x14ac:dyDescent="0.25">
      <c r="C1413" s="38"/>
    </row>
    <row r="1414" spans="3:3" s="17" customFormat="1" x14ac:dyDescent="0.25">
      <c r="C1414" s="38"/>
    </row>
    <row r="1415" spans="3:3" s="17" customFormat="1" x14ac:dyDescent="0.25">
      <c r="C1415" s="38"/>
    </row>
    <row r="1416" spans="3:3" s="17" customFormat="1" x14ac:dyDescent="0.25">
      <c r="C1416" s="38"/>
    </row>
    <row r="1417" spans="3:3" s="17" customFormat="1" x14ac:dyDescent="0.25">
      <c r="C1417" s="38"/>
    </row>
    <row r="1418" spans="3:3" s="17" customFormat="1" x14ac:dyDescent="0.25">
      <c r="C1418" s="38"/>
    </row>
    <row r="1419" spans="3:3" s="17" customFormat="1" x14ac:dyDescent="0.25">
      <c r="C1419" s="38"/>
    </row>
    <row r="1420" spans="3:3" s="17" customFormat="1" x14ac:dyDescent="0.25">
      <c r="C1420" s="38"/>
    </row>
    <row r="1421" spans="3:3" s="17" customFormat="1" x14ac:dyDescent="0.25">
      <c r="C1421" s="38"/>
    </row>
    <row r="1422" spans="3:3" s="17" customFormat="1" x14ac:dyDescent="0.25">
      <c r="C1422" s="38"/>
    </row>
    <row r="1423" spans="3:3" s="17" customFormat="1" x14ac:dyDescent="0.25">
      <c r="C1423" s="38"/>
    </row>
    <row r="1424" spans="3:3" s="17" customFormat="1" x14ac:dyDescent="0.25">
      <c r="C1424" s="38"/>
    </row>
    <row r="1425" spans="3:3" s="17" customFormat="1" x14ac:dyDescent="0.25">
      <c r="C1425" s="38"/>
    </row>
    <row r="1426" spans="3:3" s="17" customFormat="1" x14ac:dyDescent="0.25">
      <c r="C1426" s="38"/>
    </row>
    <row r="1427" spans="3:3" s="17" customFormat="1" x14ac:dyDescent="0.25">
      <c r="C1427" s="38"/>
    </row>
    <row r="1428" spans="3:3" s="17" customFormat="1" x14ac:dyDescent="0.25">
      <c r="C1428" s="38"/>
    </row>
    <row r="1429" spans="3:3" s="17" customFormat="1" x14ac:dyDescent="0.25">
      <c r="C1429" s="38"/>
    </row>
    <row r="1430" spans="3:3" s="17" customFormat="1" x14ac:dyDescent="0.25">
      <c r="C1430" s="38"/>
    </row>
    <row r="1431" spans="3:3" s="17" customFormat="1" x14ac:dyDescent="0.25">
      <c r="C1431" s="38"/>
    </row>
    <row r="1432" spans="3:3" s="17" customFormat="1" x14ac:dyDescent="0.25">
      <c r="C1432" s="38"/>
    </row>
    <row r="1433" spans="3:3" s="17" customFormat="1" x14ac:dyDescent="0.25">
      <c r="C1433" s="38"/>
    </row>
    <row r="1434" spans="3:3" s="17" customFormat="1" x14ac:dyDescent="0.25">
      <c r="C1434" s="38"/>
    </row>
    <row r="1435" spans="3:3" s="17" customFormat="1" x14ac:dyDescent="0.25">
      <c r="C1435" s="38"/>
    </row>
    <row r="1436" spans="3:3" s="17" customFormat="1" x14ac:dyDescent="0.25">
      <c r="C1436" s="38"/>
    </row>
    <row r="1437" spans="3:3" s="17" customFormat="1" x14ac:dyDescent="0.25">
      <c r="C1437" s="38"/>
    </row>
    <row r="1438" spans="3:3" s="17" customFormat="1" x14ac:dyDescent="0.25">
      <c r="C1438" s="38"/>
    </row>
    <row r="1439" spans="3:3" s="17" customFormat="1" x14ac:dyDescent="0.25">
      <c r="C1439" s="38"/>
    </row>
    <row r="1440" spans="3:3" s="17" customFormat="1" x14ac:dyDescent="0.25">
      <c r="C1440" s="38"/>
    </row>
    <row r="1441" spans="3:3" s="17" customFormat="1" x14ac:dyDescent="0.25">
      <c r="C1441" s="38"/>
    </row>
    <row r="1442" spans="3:3" s="17" customFormat="1" x14ac:dyDescent="0.25">
      <c r="C1442" s="38"/>
    </row>
    <row r="1443" spans="3:3" s="17" customFormat="1" x14ac:dyDescent="0.25">
      <c r="C1443" s="38"/>
    </row>
    <row r="1444" spans="3:3" s="17" customFormat="1" x14ac:dyDescent="0.25">
      <c r="C1444" s="38"/>
    </row>
    <row r="1445" spans="3:3" s="17" customFormat="1" x14ac:dyDescent="0.25">
      <c r="C1445" s="38"/>
    </row>
    <row r="1446" spans="3:3" s="17" customFormat="1" x14ac:dyDescent="0.25">
      <c r="C1446" s="38"/>
    </row>
    <row r="1447" spans="3:3" s="17" customFormat="1" x14ac:dyDescent="0.25">
      <c r="C1447" s="38"/>
    </row>
    <row r="1448" spans="3:3" s="17" customFormat="1" x14ac:dyDescent="0.25">
      <c r="C1448" s="38"/>
    </row>
    <row r="1449" spans="3:3" s="17" customFormat="1" x14ac:dyDescent="0.25">
      <c r="C1449" s="38"/>
    </row>
    <row r="1450" spans="3:3" s="17" customFormat="1" x14ac:dyDescent="0.25">
      <c r="C1450" s="38"/>
    </row>
    <row r="1451" spans="3:3" s="17" customFormat="1" x14ac:dyDescent="0.25">
      <c r="C1451" s="38"/>
    </row>
    <row r="1452" spans="3:3" s="17" customFormat="1" x14ac:dyDescent="0.25">
      <c r="C1452" s="38"/>
    </row>
    <row r="1453" spans="3:3" s="17" customFormat="1" x14ac:dyDescent="0.25">
      <c r="C1453" s="38"/>
    </row>
    <row r="1454" spans="3:3" s="17" customFormat="1" x14ac:dyDescent="0.25">
      <c r="C1454" s="38"/>
    </row>
    <row r="1455" spans="3:3" s="17" customFormat="1" x14ac:dyDescent="0.25">
      <c r="C1455" s="38"/>
    </row>
    <row r="1456" spans="3:3" s="17" customFormat="1" x14ac:dyDescent="0.25">
      <c r="C1456" s="38"/>
    </row>
    <row r="1457" spans="3:3" s="17" customFormat="1" x14ac:dyDescent="0.25">
      <c r="C1457" s="38"/>
    </row>
    <row r="1458" spans="3:3" s="17" customFormat="1" x14ac:dyDescent="0.25">
      <c r="C1458" s="38"/>
    </row>
    <row r="1459" spans="3:3" s="17" customFormat="1" x14ac:dyDescent="0.25">
      <c r="C1459" s="38"/>
    </row>
    <row r="1460" spans="3:3" s="17" customFormat="1" x14ac:dyDescent="0.25">
      <c r="C1460" s="38"/>
    </row>
    <row r="1461" spans="3:3" s="17" customFormat="1" x14ac:dyDescent="0.25">
      <c r="C1461" s="38"/>
    </row>
    <row r="1462" spans="3:3" s="17" customFormat="1" x14ac:dyDescent="0.25">
      <c r="C1462" s="38"/>
    </row>
    <row r="1463" spans="3:3" s="17" customFormat="1" x14ac:dyDescent="0.25">
      <c r="C1463" s="38"/>
    </row>
    <row r="1464" spans="3:3" s="17" customFormat="1" x14ac:dyDescent="0.25">
      <c r="C1464" s="38"/>
    </row>
    <row r="1465" spans="3:3" s="17" customFormat="1" x14ac:dyDescent="0.25">
      <c r="C1465" s="38"/>
    </row>
    <row r="1466" spans="3:3" s="17" customFormat="1" x14ac:dyDescent="0.25">
      <c r="C1466" s="38"/>
    </row>
    <row r="1467" spans="3:3" s="17" customFormat="1" x14ac:dyDescent="0.25">
      <c r="C1467" s="38"/>
    </row>
    <row r="1468" spans="3:3" s="17" customFormat="1" x14ac:dyDescent="0.25">
      <c r="C1468" s="38"/>
    </row>
    <row r="1469" spans="3:3" s="17" customFormat="1" x14ac:dyDescent="0.25">
      <c r="C1469" s="38"/>
    </row>
    <row r="1470" spans="3:3" s="17" customFormat="1" x14ac:dyDescent="0.25">
      <c r="C1470" s="38"/>
    </row>
    <row r="1471" spans="3:3" s="17" customFormat="1" x14ac:dyDescent="0.25">
      <c r="C1471" s="38"/>
    </row>
    <row r="1472" spans="3:3" s="17" customFormat="1" x14ac:dyDescent="0.25">
      <c r="C1472" s="38"/>
    </row>
    <row r="1473" spans="3:3" s="17" customFormat="1" x14ac:dyDescent="0.25">
      <c r="C1473" s="38"/>
    </row>
    <row r="1474" spans="3:3" s="17" customFormat="1" x14ac:dyDescent="0.25">
      <c r="C1474" s="38"/>
    </row>
    <row r="1475" spans="3:3" s="17" customFormat="1" x14ac:dyDescent="0.25">
      <c r="C1475" s="38"/>
    </row>
    <row r="1476" spans="3:3" s="17" customFormat="1" x14ac:dyDescent="0.25">
      <c r="C1476" s="38"/>
    </row>
    <row r="1477" spans="3:3" s="17" customFormat="1" x14ac:dyDescent="0.25">
      <c r="C1477" s="38"/>
    </row>
    <row r="1478" spans="3:3" s="17" customFormat="1" x14ac:dyDescent="0.25">
      <c r="C1478" s="38"/>
    </row>
    <row r="1479" spans="3:3" s="17" customFormat="1" x14ac:dyDescent="0.25">
      <c r="C1479" s="38"/>
    </row>
    <row r="1480" spans="3:3" s="17" customFormat="1" x14ac:dyDescent="0.25">
      <c r="C1480" s="38"/>
    </row>
    <row r="1481" spans="3:3" s="17" customFormat="1" x14ac:dyDescent="0.25">
      <c r="C1481" s="38"/>
    </row>
    <row r="1482" spans="3:3" s="17" customFormat="1" x14ac:dyDescent="0.25">
      <c r="C1482" s="38"/>
    </row>
    <row r="1483" spans="3:3" s="17" customFormat="1" x14ac:dyDescent="0.25">
      <c r="C1483" s="38"/>
    </row>
    <row r="1484" spans="3:3" s="17" customFormat="1" x14ac:dyDescent="0.25">
      <c r="C1484" s="38"/>
    </row>
    <row r="1485" spans="3:3" s="17" customFormat="1" x14ac:dyDescent="0.25">
      <c r="C1485" s="38"/>
    </row>
    <row r="1486" spans="3:3" s="17" customFormat="1" x14ac:dyDescent="0.25">
      <c r="C1486" s="38"/>
    </row>
    <row r="1487" spans="3:3" s="17" customFormat="1" x14ac:dyDescent="0.25">
      <c r="C1487" s="38"/>
    </row>
    <row r="1488" spans="3:3" s="17" customFormat="1" x14ac:dyDescent="0.25">
      <c r="C1488" s="38"/>
    </row>
    <row r="1489" spans="3:3" s="17" customFormat="1" x14ac:dyDescent="0.25">
      <c r="C1489" s="38"/>
    </row>
    <row r="1490" spans="3:3" s="17" customFormat="1" x14ac:dyDescent="0.25">
      <c r="C1490" s="38"/>
    </row>
    <row r="1491" spans="3:3" s="17" customFormat="1" x14ac:dyDescent="0.25">
      <c r="C1491" s="38"/>
    </row>
    <row r="1492" spans="3:3" s="17" customFormat="1" x14ac:dyDescent="0.25">
      <c r="C1492" s="38"/>
    </row>
    <row r="1493" spans="3:3" s="17" customFormat="1" x14ac:dyDescent="0.25">
      <c r="C1493" s="38"/>
    </row>
    <row r="1494" spans="3:3" s="17" customFormat="1" x14ac:dyDescent="0.25">
      <c r="C1494" s="38"/>
    </row>
    <row r="1495" spans="3:3" s="17" customFormat="1" x14ac:dyDescent="0.25">
      <c r="C1495" s="38"/>
    </row>
    <row r="1496" spans="3:3" s="17" customFormat="1" x14ac:dyDescent="0.25">
      <c r="C1496" s="38"/>
    </row>
    <row r="1497" spans="3:3" s="17" customFormat="1" x14ac:dyDescent="0.25">
      <c r="C1497" s="38"/>
    </row>
    <row r="1498" spans="3:3" s="17" customFormat="1" x14ac:dyDescent="0.25">
      <c r="C1498" s="38"/>
    </row>
    <row r="1499" spans="3:3" s="17" customFormat="1" x14ac:dyDescent="0.25">
      <c r="C1499" s="38"/>
    </row>
    <row r="1500" spans="3:3" s="17" customFormat="1" x14ac:dyDescent="0.25">
      <c r="C1500" s="38"/>
    </row>
    <row r="1501" spans="3:3" s="17" customFormat="1" x14ac:dyDescent="0.25">
      <c r="C1501" s="38"/>
    </row>
    <row r="1502" spans="3:3" s="17" customFormat="1" x14ac:dyDescent="0.25">
      <c r="C1502" s="38"/>
    </row>
    <row r="1503" spans="3:3" s="17" customFormat="1" x14ac:dyDescent="0.25">
      <c r="C1503" s="38"/>
    </row>
    <row r="1504" spans="3:3" s="17" customFormat="1" x14ac:dyDescent="0.25">
      <c r="C1504" s="38"/>
    </row>
    <row r="1505" spans="3:3" s="17" customFormat="1" x14ac:dyDescent="0.25">
      <c r="C1505" s="38"/>
    </row>
    <row r="1506" spans="3:3" s="17" customFormat="1" x14ac:dyDescent="0.25">
      <c r="C1506" s="38"/>
    </row>
    <row r="1507" spans="3:3" s="17" customFormat="1" x14ac:dyDescent="0.25">
      <c r="C1507" s="38"/>
    </row>
    <row r="1508" spans="3:3" s="17" customFormat="1" x14ac:dyDescent="0.25">
      <c r="C1508" s="38"/>
    </row>
    <row r="1509" spans="3:3" s="17" customFormat="1" x14ac:dyDescent="0.25">
      <c r="C1509" s="38"/>
    </row>
    <row r="1510" spans="3:3" s="17" customFormat="1" x14ac:dyDescent="0.25">
      <c r="C1510" s="38"/>
    </row>
    <row r="1511" spans="3:3" s="17" customFormat="1" x14ac:dyDescent="0.25">
      <c r="C1511" s="38"/>
    </row>
    <row r="1512" spans="3:3" s="17" customFormat="1" x14ac:dyDescent="0.25">
      <c r="C1512" s="38"/>
    </row>
    <row r="1513" spans="3:3" s="17" customFormat="1" x14ac:dyDescent="0.25">
      <c r="C1513" s="38"/>
    </row>
    <row r="1514" spans="3:3" s="17" customFormat="1" x14ac:dyDescent="0.25">
      <c r="C1514" s="38"/>
    </row>
    <row r="1515" spans="3:3" s="17" customFormat="1" x14ac:dyDescent="0.25">
      <c r="C1515" s="38"/>
    </row>
    <row r="1516" spans="3:3" s="17" customFormat="1" x14ac:dyDescent="0.25">
      <c r="C1516" s="38"/>
    </row>
    <row r="1517" spans="3:3" s="17" customFormat="1" x14ac:dyDescent="0.25">
      <c r="C1517" s="38"/>
    </row>
    <row r="1518" spans="3:3" s="17" customFormat="1" x14ac:dyDescent="0.25">
      <c r="C1518" s="38"/>
    </row>
    <row r="1519" spans="3:3" s="17" customFormat="1" x14ac:dyDescent="0.25">
      <c r="C1519" s="38"/>
    </row>
    <row r="1520" spans="3:3" s="17" customFormat="1" x14ac:dyDescent="0.25">
      <c r="C1520" s="38"/>
    </row>
    <row r="1521" spans="3:3" s="17" customFormat="1" x14ac:dyDescent="0.25">
      <c r="C1521" s="38"/>
    </row>
    <row r="1522" spans="3:3" s="17" customFormat="1" x14ac:dyDescent="0.25">
      <c r="C1522" s="38"/>
    </row>
    <row r="1523" spans="3:3" s="17" customFormat="1" x14ac:dyDescent="0.25">
      <c r="C1523" s="38"/>
    </row>
    <row r="1524" spans="3:3" s="17" customFormat="1" x14ac:dyDescent="0.25">
      <c r="C1524" s="38"/>
    </row>
    <row r="1525" spans="3:3" s="17" customFormat="1" x14ac:dyDescent="0.25">
      <c r="C1525" s="38"/>
    </row>
    <row r="1526" spans="3:3" s="17" customFormat="1" x14ac:dyDescent="0.25">
      <c r="C1526" s="38"/>
    </row>
    <row r="1527" spans="3:3" s="17" customFormat="1" x14ac:dyDescent="0.25">
      <c r="C1527" s="38"/>
    </row>
    <row r="1528" spans="3:3" s="17" customFormat="1" x14ac:dyDescent="0.25">
      <c r="C1528" s="38"/>
    </row>
    <row r="1529" spans="3:3" s="17" customFormat="1" x14ac:dyDescent="0.25">
      <c r="C1529" s="38"/>
    </row>
    <row r="1530" spans="3:3" s="17" customFormat="1" x14ac:dyDescent="0.25">
      <c r="C1530" s="38"/>
    </row>
    <row r="1531" spans="3:3" s="17" customFormat="1" x14ac:dyDescent="0.25">
      <c r="C1531" s="38"/>
    </row>
    <row r="1532" spans="3:3" s="17" customFormat="1" x14ac:dyDescent="0.25">
      <c r="C1532" s="38"/>
    </row>
    <row r="1533" spans="3:3" s="17" customFormat="1" x14ac:dyDescent="0.25">
      <c r="C1533" s="38"/>
    </row>
    <row r="1534" spans="3:3" s="17" customFormat="1" x14ac:dyDescent="0.25">
      <c r="C1534" s="38"/>
    </row>
    <row r="1535" spans="3:3" s="17" customFormat="1" x14ac:dyDescent="0.25">
      <c r="C1535" s="38"/>
    </row>
    <row r="1536" spans="3:3" s="17" customFormat="1" x14ac:dyDescent="0.25">
      <c r="C1536" s="38"/>
    </row>
    <row r="1537" spans="3:3" s="17" customFormat="1" x14ac:dyDescent="0.25">
      <c r="C1537" s="38"/>
    </row>
    <row r="1538" spans="3:3" s="17" customFormat="1" x14ac:dyDescent="0.25">
      <c r="C1538" s="38"/>
    </row>
    <row r="1539" spans="3:3" s="17" customFormat="1" x14ac:dyDescent="0.25">
      <c r="C1539" s="38"/>
    </row>
    <row r="1540" spans="3:3" s="17" customFormat="1" x14ac:dyDescent="0.25">
      <c r="C1540" s="38"/>
    </row>
    <row r="1541" spans="3:3" s="17" customFormat="1" x14ac:dyDescent="0.25">
      <c r="C1541" s="38"/>
    </row>
    <row r="1542" spans="3:3" s="17" customFormat="1" x14ac:dyDescent="0.25">
      <c r="C1542" s="38"/>
    </row>
    <row r="1543" spans="3:3" s="17" customFormat="1" x14ac:dyDescent="0.25">
      <c r="C1543" s="38"/>
    </row>
    <row r="1544" spans="3:3" s="17" customFormat="1" x14ac:dyDescent="0.25">
      <c r="C1544" s="38"/>
    </row>
    <row r="1545" spans="3:3" s="17" customFormat="1" x14ac:dyDescent="0.25">
      <c r="C1545" s="38"/>
    </row>
    <row r="1546" spans="3:3" s="17" customFormat="1" x14ac:dyDescent="0.25">
      <c r="C1546" s="38"/>
    </row>
    <row r="1547" spans="3:3" s="17" customFormat="1" x14ac:dyDescent="0.25">
      <c r="C1547" s="38"/>
    </row>
    <row r="1548" spans="3:3" s="17" customFormat="1" x14ac:dyDescent="0.25">
      <c r="C1548" s="38"/>
    </row>
    <row r="1549" spans="3:3" s="17" customFormat="1" x14ac:dyDescent="0.25">
      <c r="C1549" s="38"/>
    </row>
    <row r="1550" spans="3:3" s="17" customFormat="1" x14ac:dyDescent="0.25">
      <c r="C1550" s="38"/>
    </row>
    <row r="1551" spans="3:3" s="17" customFormat="1" x14ac:dyDescent="0.25">
      <c r="C1551" s="38"/>
    </row>
    <row r="1552" spans="3:3" s="17" customFormat="1" x14ac:dyDescent="0.25">
      <c r="C1552" s="38"/>
    </row>
    <row r="1553" spans="3:3" s="17" customFormat="1" x14ac:dyDescent="0.25">
      <c r="C1553" s="38"/>
    </row>
    <row r="1554" spans="3:3" s="17" customFormat="1" x14ac:dyDescent="0.25">
      <c r="C1554" s="38"/>
    </row>
    <row r="1555" spans="3:3" s="17" customFormat="1" x14ac:dyDescent="0.25">
      <c r="C1555" s="38"/>
    </row>
    <row r="1556" spans="3:3" s="17" customFormat="1" x14ac:dyDescent="0.25">
      <c r="C1556" s="38"/>
    </row>
    <row r="1557" spans="3:3" s="17" customFormat="1" x14ac:dyDescent="0.25">
      <c r="C1557" s="38"/>
    </row>
    <row r="1558" spans="3:3" s="17" customFormat="1" x14ac:dyDescent="0.25">
      <c r="C1558" s="38"/>
    </row>
    <row r="1559" spans="3:3" s="17" customFormat="1" x14ac:dyDescent="0.25">
      <c r="C1559" s="38"/>
    </row>
    <row r="1560" spans="3:3" s="17" customFormat="1" x14ac:dyDescent="0.25">
      <c r="C1560" s="38"/>
    </row>
    <row r="1561" spans="3:3" s="17" customFormat="1" x14ac:dyDescent="0.25">
      <c r="C1561" s="38"/>
    </row>
    <row r="1562" spans="3:3" s="17" customFormat="1" x14ac:dyDescent="0.25">
      <c r="C1562" s="38"/>
    </row>
    <row r="1563" spans="3:3" s="17" customFormat="1" x14ac:dyDescent="0.25">
      <c r="C1563" s="38"/>
    </row>
    <row r="1564" spans="3:3" s="17" customFormat="1" x14ac:dyDescent="0.25">
      <c r="C1564" s="38"/>
    </row>
    <row r="1565" spans="3:3" s="17" customFormat="1" x14ac:dyDescent="0.25">
      <c r="C1565" s="38"/>
    </row>
    <row r="1566" spans="3:3" s="17" customFormat="1" x14ac:dyDescent="0.25">
      <c r="C1566" s="38"/>
    </row>
    <row r="1567" spans="3:3" s="17" customFormat="1" x14ac:dyDescent="0.25">
      <c r="C1567" s="38"/>
    </row>
    <row r="1568" spans="3:3" s="17" customFormat="1" x14ac:dyDescent="0.25">
      <c r="C1568" s="38"/>
    </row>
    <row r="1569" spans="3:3" s="17" customFormat="1" x14ac:dyDescent="0.25">
      <c r="C1569" s="38"/>
    </row>
    <row r="1570" spans="3:3" s="17" customFormat="1" x14ac:dyDescent="0.25">
      <c r="C1570" s="38"/>
    </row>
    <row r="1571" spans="3:3" s="17" customFormat="1" x14ac:dyDescent="0.25">
      <c r="C1571" s="38"/>
    </row>
    <row r="1572" spans="3:3" s="17" customFormat="1" x14ac:dyDescent="0.25">
      <c r="C1572" s="38"/>
    </row>
    <row r="1573" spans="3:3" s="17" customFormat="1" x14ac:dyDescent="0.25">
      <c r="C1573" s="38"/>
    </row>
    <row r="1574" spans="3:3" s="17" customFormat="1" x14ac:dyDescent="0.25">
      <c r="C1574" s="38"/>
    </row>
    <row r="1575" spans="3:3" s="17" customFormat="1" x14ac:dyDescent="0.25">
      <c r="C1575" s="38"/>
    </row>
    <row r="1576" spans="3:3" s="17" customFormat="1" x14ac:dyDescent="0.25">
      <c r="C1576" s="38"/>
    </row>
    <row r="1577" spans="3:3" s="17" customFormat="1" x14ac:dyDescent="0.25">
      <c r="C1577" s="38"/>
    </row>
    <row r="1578" spans="3:3" s="17" customFormat="1" x14ac:dyDescent="0.25">
      <c r="C1578" s="38"/>
    </row>
    <row r="1579" spans="3:3" s="17" customFormat="1" x14ac:dyDescent="0.25">
      <c r="C1579" s="38"/>
    </row>
    <row r="1580" spans="3:3" s="17" customFormat="1" x14ac:dyDescent="0.25">
      <c r="C1580" s="38"/>
    </row>
    <row r="1581" spans="3:3" s="17" customFormat="1" x14ac:dyDescent="0.25">
      <c r="C1581" s="38"/>
    </row>
    <row r="1582" spans="3:3" s="17" customFormat="1" x14ac:dyDescent="0.25">
      <c r="C1582" s="38"/>
    </row>
    <row r="1583" spans="3:3" s="17" customFormat="1" x14ac:dyDescent="0.25">
      <c r="C1583" s="38"/>
    </row>
    <row r="1584" spans="3:3" s="17" customFormat="1" x14ac:dyDescent="0.25">
      <c r="C1584" s="38"/>
    </row>
    <row r="1585" spans="3:3" s="17" customFormat="1" x14ac:dyDescent="0.25">
      <c r="C1585" s="38"/>
    </row>
    <row r="1586" spans="3:3" s="17" customFormat="1" x14ac:dyDescent="0.25">
      <c r="C1586" s="38"/>
    </row>
    <row r="1587" spans="3:3" s="17" customFormat="1" x14ac:dyDescent="0.25">
      <c r="C1587" s="38"/>
    </row>
    <row r="1588" spans="3:3" s="17" customFormat="1" x14ac:dyDescent="0.25">
      <c r="C1588" s="38"/>
    </row>
    <row r="1589" spans="3:3" s="17" customFormat="1" x14ac:dyDescent="0.25">
      <c r="C1589" s="38"/>
    </row>
    <row r="1590" spans="3:3" s="17" customFormat="1" x14ac:dyDescent="0.25">
      <c r="C1590" s="38"/>
    </row>
    <row r="1591" spans="3:3" s="17" customFormat="1" x14ac:dyDescent="0.25">
      <c r="C1591" s="38"/>
    </row>
    <row r="1592" spans="3:3" s="17" customFormat="1" x14ac:dyDescent="0.25">
      <c r="C1592" s="38"/>
    </row>
    <row r="1593" spans="3:3" s="17" customFormat="1" x14ac:dyDescent="0.25">
      <c r="C1593" s="38"/>
    </row>
    <row r="1594" spans="3:3" s="17" customFormat="1" x14ac:dyDescent="0.25">
      <c r="C1594" s="38"/>
    </row>
    <row r="1595" spans="3:3" s="17" customFormat="1" x14ac:dyDescent="0.25">
      <c r="C1595" s="38"/>
    </row>
    <row r="1596" spans="3:3" s="17" customFormat="1" x14ac:dyDescent="0.25">
      <c r="C1596" s="38"/>
    </row>
    <row r="1597" spans="3:3" s="17" customFormat="1" x14ac:dyDescent="0.25">
      <c r="C1597" s="38"/>
    </row>
    <row r="1598" spans="3:3" s="17" customFormat="1" x14ac:dyDescent="0.25">
      <c r="C1598" s="38"/>
    </row>
    <row r="1599" spans="3:3" s="17" customFormat="1" x14ac:dyDescent="0.25">
      <c r="C1599" s="38"/>
    </row>
    <row r="1600" spans="3:3" s="17" customFormat="1" x14ac:dyDescent="0.25">
      <c r="C1600" s="38"/>
    </row>
    <row r="1601" spans="3:3" s="17" customFormat="1" x14ac:dyDescent="0.25">
      <c r="C1601" s="38"/>
    </row>
    <row r="1602" spans="3:3" s="17" customFormat="1" x14ac:dyDescent="0.25">
      <c r="C1602" s="38"/>
    </row>
    <row r="1603" spans="3:3" s="17" customFormat="1" x14ac:dyDescent="0.25">
      <c r="C1603" s="38"/>
    </row>
    <row r="1604" spans="3:3" s="17" customFormat="1" x14ac:dyDescent="0.25">
      <c r="C1604" s="38"/>
    </row>
    <row r="1605" spans="3:3" s="17" customFormat="1" x14ac:dyDescent="0.25">
      <c r="C1605" s="38"/>
    </row>
    <row r="1606" spans="3:3" s="17" customFormat="1" x14ac:dyDescent="0.25">
      <c r="C1606" s="38"/>
    </row>
    <row r="1607" spans="3:3" s="17" customFormat="1" x14ac:dyDescent="0.25">
      <c r="C1607" s="38"/>
    </row>
    <row r="1608" spans="3:3" s="17" customFormat="1" x14ac:dyDescent="0.25">
      <c r="C1608" s="38"/>
    </row>
    <row r="1609" spans="3:3" s="17" customFormat="1" x14ac:dyDescent="0.25">
      <c r="C1609" s="38"/>
    </row>
    <row r="1610" spans="3:3" s="17" customFormat="1" x14ac:dyDescent="0.25">
      <c r="C1610" s="38"/>
    </row>
    <row r="1611" spans="3:3" s="17" customFormat="1" x14ac:dyDescent="0.25">
      <c r="C1611" s="38"/>
    </row>
    <row r="1612" spans="3:3" s="17" customFormat="1" x14ac:dyDescent="0.25">
      <c r="C1612" s="38"/>
    </row>
    <row r="1613" spans="3:3" s="17" customFormat="1" x14ac:dyDescent="0.25">
      <c r="C1613" s="38"/>
    </row>
    <row r="1614" spans="3:3" s="17" customFormat="1" x14ac:dyDescent="0.25">
      <c r="C1614" s="38"/>
    </row>
    <row r="1615" spans="3:3" s="17" customFormat="1" x14ac:dyDescent="0.25">
      <c r="C1615" s="38"/>
    </row>
    <row r="1616" spans="3:3" s="17" customFormat="1" x14ac:dyDescent="0.25">
      <c r="C1616" s="38"/>
    </row>
    <row r="1617" spans="3:3" s="17" customFormat="1" x14ac:dyDescent="0.25">
      <c r="C1617" s="38"/>
    </row>
    <row r="1618" spans="3:3" s="17" customFormat="1" x14ac:dyDescent="0.25">
      <c r="C1618" s="38"/>
    </row>
    <row r="1619" spans="3:3" s="17" customFormat="1" x14ac:dyDescent="0.25">
      <c r="C1619" s="38"/>
    </row>
    <row r="1620" spans="3:3" s="17" customFormat="1" x14ac:dyDescent="0.25">
      <c r="C1620" s="38"/>
    </row>
    <row r="1621" spans="3:3" s="17" customFormat="1" x14ac:dyDescent="0.25">
      <c r="C1621" s="38"/>
    </row>
    <row r="1622" spans="3:3" s="17" customFormat="1" x14ac:dyDescent="0.25">
      <c r="C1622" s="38"/>
    </row>
    <row r="1623" spans="3:3" s="17" customFormat="1" x14ac:dyDescent="0.25">
      <c r="C1623" s="38"/>
    </row>
    <row r="1624" spans="3:3" s="17" customFormat="1" x14ac:dyDescent="0.25">
      <c r="C1624" s="38"/>
    </row>
  </sheetData>
  <sheetProtection algorithmName="SHA-512" hashValue="u2ZIXL5CczAi7pUORGIc1Txwx1yL8tUedbLHDApzeuI7pT91y5XPhAFvZhsQIxaPDdSzT+TBemQSsHnOVpc9fQ==" saltValue="PAzKyN1Q442lcs+uumKTBA==" spinCount="100000" sheet="1" selectLockedCells="1"/>
  <sortState ref="C3:D4">
    <sortCondition ref="C3"/>
  </sortState>
  <customSheetViews>
    <customSheetView guid="{D8312950-E576-4135-AF64-A034CFB4E6FC}" scale="70" showPageBreaks="1" fitToPage="1" printArea="1" view="pageLayout">
      <selection activeCell="C13" sqref="C13"/>
      <pageMargins left="0.7" right="0.7" top="0.75" bottom="0.75" header="0.3" footer="0.3"/>
      <pageSetup paperSize="9" scale="83" fitToWidth="0" orientation="landscape" r:id="rId1"/>
    </customSheetView>
  </customSheetViews>
  <mergeCells count="5">
    <mergeCell ref="A30:A43"/>
    <mergeCell ref="A5:A14"/>
    <mergeCell ref="N6:AL6"/>
    <mergeCell ref="N7:AQ7"/>
    <mergeCell ref="A15:A29"/>
  </mergeCells>
  <dataValidations count="1">
    <dataValidation type="list" allowBlank="1" showInputMessage="1" showErrorMessage="1" sqref="D29:E29" xr:uid="{00000000-0002-0000-0100-000000000000}">
      <formula1>$C$50:$C$51</formula1>
    </dataValidation>
  </dataValidations>
  <pageMargins left="0.7" right="0.7" top="0.75" bottom="0.75" header="0.3" footer="0.3"/>
  <pageSetup paperSize="9" scale="53" fitToHeight="0" orientation="landscape" r:id="rId2"/>
  <drawing r:id="rId3"/>
  <legacyDrawing r:id="rId4"/>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100-000001000000}">
          <x14:formula1>
            <xm:f>Achtergrond!$C$3:$C$4</xm:f>
          </x14:formula1>
          <xm:sqref>D5:I5</xm:sqref>
        </x14:dataValidation>
        <x14:dataValidation type="list" allowBlank="1" showInputMessage="1" showErrorMessage="1" xr:uid="{00000000-0002-0000-0100-000002000000}">
          <x14:formula1>
            <xm:f>Achtergrond!$C$7:$C$8</xm:f>
          </x14:formula1>
          <xm:sqref>D7:I7</xm:sqref>
        </x14:dataValidation>
        <x14:dataValidation type="list" allowBlank="1" showInputMessage="1" showErrorMessage="1" xr:uid="{00000000-0002-0000-0100-000003000000}">
          <x14:formula1>
            <xm:f>Achtergrond!$C$11:$C$12</xm:f>
          </x14:formula1>
          <xm:sqref>D9:I9</xm:sqref>
        </x14:dataValidation>
        <x14:dataValidation type="list" allowBlank="1" showInputMessage="1" showErrorMessage="1" xr:uid="{00000000-0002-0000-0100-000004000000}">
          <x14:formula1>
            <xm:f>Achtergrond!$C$15:$C$16</xm:f>
          </x14:formula1>
          <xm:sqref>D11:I11</xm:sqref>
        </x14:dataValidation>
        <x14:dataValidation type="list" allowBlank="1" showInputMessage="1" showErrorMessage="1" xr:uid="{00000000-0002-0000-0100-000005000000}">
          <x14:formula1>
            <xm:f>Achtergrond!$C$19:$C$21</xm:f>
          </x14:formula1>
          <xm:sqref>D13:I13</xm:sqref>
        </x14:dataValidation>
        <x14:dataValidation type="list" allowBlank="1" showInputMessage="1" showErrorMessage="1" xr:uid="{00000000-0002-0000-0100-000006000000}">
          <x14:formula1>
            <xm:f>Achtergrond!$C$35:$C$44</xm:f>
          </x14:formula1>
          <xm:sqref>C19:C28</xm:sqref>
        </x14:dataValidation>
        <x14:dataValidation type="list" allowBlank="1" showInputMessage="1" showErrorMessage="1" xr:uid="{00000000-0002-0000-0100-000007000000}">
          <x14:formula1>
            <xm:f>Achtergrond!$C$47:$C$48</xm:f>
          </x14:formula1>
          <xm:sqref>F19:F28</xm:sqref>
        </x14:dataValidation>
        <x14:dataValidation type="list" allowBlank="1" showInputMessage="1" showErrorMessage="1" xr:uid="{00000000-0002-0000-0100-000008000000}">
          <x14:formula1>
            <xm:f>Achtergrond!$C$51:$C$53</xm:f>
          </x14:formula1>
          <xm:sqref>D31:E31</xm:sqref>
        </x14:dataValidation>
        <x14:dataValidation type="list" allowBlank="1" showInputMessage="1" showErrorMessage="1" xr:uid="{00000000-0002-0000-0100-000009000000}">
          <x14:formula1>
            <xm:f>Achtergrond!$C$56:$C$59</xm:f>
          </x14:formula1>
          <xm:sqref>D33:E33</xm:sqref>
        </x14:dataValidation>
        <x14:dataValidation type="list" allowBlank="1" showInputMessage="1" showErrorMessage="1" xr:uid="{00000000-0002-0000-0100-00000A000000}">
          <x14:formula1>
            <xm:f>Achtergrond!$C$70:$C$72</xm:f>
          </x14:formula1>
          <xm:sqref>D37</xm:sqref>
        </x14:dataValidation>
        <x14:dataValidation type="list" allowBlank="1" showInputMessage="1" showErrorMessage="1" xr:uid="{00000000-0002-0000-0100-00000B000000}">
          <x14:formula1>
            <xm:f>Achtergrond!$C$77:$C$81</xm:f>
          </x14:formula1>
          <xm:sqref>D41:E41</xm:sqref>
        </x14:dataValidation>
        <x14:dataValidation type="list" allowBlank="1" showInputMessage="1" showErrorMessage="1" xr:uid="{00000000-0002-0000-0100-00000C000000}">
          <x14:formula1>
            <xm:f>Achtergrond!$C$29:$C$32</xm:f>
          </x14:formula1>
          <xm:sqref>D19:D28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223"/>
  <sheetViews>
    <sheetView zoomScaleNormal="100" workbookViewId="0">
      <selection activeCell="H5" sqref="H5"/>
    </sheetView>
  </sheetViews>
  <sheetFormatPr defaultRowHeight="15" x14ac:dyDescent="0.25"/>
  <cols>
    <col min="1" max="3" width="9.140625" style="80"/>
    <col min="4" max="24" width="2.42578125" style="80" customWidth="1"/>
    <col min="25" max="25" width="9.140625" style="80"/>
    <col min="26" max="26" width="7.5703125" style="80" bestFit="1" customWidth="1"/>
    <col min="27" max="27" width="153.5703125" style="80" bestFit="1" customWidth="1"/>
    <col min="28" max="16384" width="9.140625" style="80"/>
  </cols>
  <sheetData>
    <row r="1" spans="1:28" s="60" customFormat="1" x14ac:dyDescent="0.25">
      <c r="A1" s="58"/>
      <c r="B1" s="88"/>
      <c r="C1" s="88"/>
      <c r="D1" s="88"/>
      <c r="E1" s="88"/>
      <c r="F1" s="88"/>
      <c r="G1" s="88"/>
      <c r="H1" s="88"/>
      <c r="I1" s="88"/>
      <c r="J1" s="88"/>
      <c r="K1" s="88"/>
      <c r="L1" s="88"/>
      <c r="M1" s="88"/>
      <c r="N1" s="88"/>
      <c r="O1" s="88"/>
      <c r="P1" s="88"/>
      <c r="Q1" s="88"/>
      <c r="R1" s="88"/>
      <c r="S1" s="88"/>
      <c r="T1" s="88"/>
      <c r="U1" s="88"/>
      <c r="V1" s="88"/>
      <c r="W1" s="88"/>
      <c r="X1" s="88"/>
      <c r="Y1" s="88"/>
      <c r="Z1" s="88"/>
      <c r="AA1" s="59"/>
      <c r="AB1" s="59"/>
    </row>
    <row r="2" spans="1:28" s="60" customFormat="1" ht="15.75" thickBot="1" x14ac:dyDescent="0.3">
      <c r="A2" s="58"/>
      <c r="B2" s="58"/>
      <c r="C2" s="58"/>
      <c r="D2" s="61">
        <v>-2.5000000000000001E-2</v>
      </c>
      <c r="E2" s="61">
        <v>2.5000000000000001E-2</v>
      </c>
      <c r="F2" s="61">
        <v>7.4999999999999997E-2</v>
      </c>
      <c r="G2" s="61">
        <v>0.125</v>
      </c>
      <c r="H2" s="61">
        <v>0.17499999999999999</v>
      </c>
      <c r="I2" s="61">
        <v>0.22500000000000001</v>
      </c>
      <c r="J2" s="61">
        <v>0.27500000000000002</v>
      </c>
      <c r="K2" s="61">
        <v>0.32500000000000001</v>
      </c>
      <c r="L2" s="61">
        <v>0.375</v>
      </c>
      <c r="M2" s="61">
        <v>0.42499999999999999</v>
      </c>
      <c r="N2" s="61">
        <v>0.47499999999999998</v>
      </c>
      <c r="O2" s="61">
        <v>0.52500000000000002</v>
      </c>
      <c r="P2" s="61">
        <v>0.57499999999999996</v>
      </c>
      <c r="Q2" s="61">
        <v>0.625</v>
      </c>
      <c r="R2" s="61">
        <v>0.67500000000000004</v>
      </c>
      <c r="S2" s="61">
        <v>0.72499999999999998</v>
      </c>
      <c r="T2" s="61">
        <v>0.77500000000000002</v>
      </c>
      <c r="U2" s="61">
        <v>0.82499999999999996</v>
      </c>
      <c r="V2" s="61">
        <v>0.875</v>
      </c>
      <c r="W2" s="61">
        <v>0.92500000000000004</v>
      </c>
      <c r="X2" s="61">
        <v>0.97499999999999998</v>
      </c>
      <c r="Y2" s="61">
        <v>1.0249999999999999</v>
      </c>
      <c r="Z2" s="62">
        <f>Afwegingskader!K14/25</f>
        <v>1</v>
      </c>
      <c r="AA2" s="63"/>
    </row>
    <row r="3" spans="1:28" s="60" customFormat="1" ht="15.75" thickTop="1" x14ac:dyDescent="0.25">
      <c r="A3" s="58"/>
      <c r="B3" s="64"/>
      <c r="C3" s="65"/>
      <c r="D3" s="65">
        <f>IF($Z$2&lt;=E2,1,0)</f>
        <v>0</v>
      </c>
      <c r="E3" s="65">
        <f t="shared" ref="E3:X3" si="0">IF(AND($Z$2&gt;E2,$Z$2&lt;=F2),1,0)</f>
        <v>0</v>
      </c>
      <c r="F3" s="65">
        <f t="shared" si="0"/>
        <v>0</v>
      </c>
      <c r="G3" s="65">
        <f t="shared" si="0"/>
        <v>0</v>
      </c>
      <c r="H3" s="65">
        <f t="shared" si="0"/>
        <v>0</v>
      </c>
      <c r="I3" s="65">
        <f t="shared" si="0"/>
        <v>0</v>
      </c>
      <c r="J3" s="65">
        <f t="shared" si="0"/>
        <v>0</v>
      </c>
      <c r="K3" s="65">
        <f t="shared" si="0"/>
        <v>0</v>
      </c>
      <c r="L3" s="65">
        <f t="shared" si="0"/>
        <v>0</v>
      </c>
      <c r="M3" s="65">
        <f t="shared" si="0"/>
        <v>0</v>
      </c>
      <c r="N3" s="65">
        <f t="shared" si="0"/>
        <v>0</v>
      </c>
      <c r="O3" s="65">
        <f t="shared" si="0"/>
        <v>0</v>
      </c>
      <c r="P3" s="65">
        <f t="shared" si="0"/>
        <v>0</v>
      </c>
      <c r="Q3" s="65">
        <f t="shared" si="0"/>
        <v>0</v>
      </c>
      <c r="R3" s="65">
        <f t="shared" si="0"/>
        <v>0</v>
      </c>
      <c r="S3" s="65">
        <f t="shared" si="0"/>
        <v>0</v>
      </c>
      <c r="T3" s="65">
        <f t="shared" si="0"/>
        <v>0</v>
      </c>
      <c r="U3" s="65">
        <f t="shared" si="0"/>
        <v>0</v>
      </c>
      <c r="V3" s="65">
        <f t="shared" si="0"/>
        <v>0</v>
      </c>
      <c r="W3" s="65">
        <f t="shared" si="0"/>
        <v>0</v>
      </c>
      <c r="X3" s="65">
        <f t="shared" si="0"/>
        <v>1</v>
      </c>
      <c r="Y3" s="65"/>
      <c r="Z3" s="65"/>
      <c r="AA3" s="66"/>
    </row>
    <row r="4" spans="1:28" s="60" customFormat="1" x14ac:dyDescent="0.25">
      <c r="A4" s="58"/>
      <c r="B4" s="73"/>
      <c r="C4" s="74"/>
      <c r="D4" s="74"/>
      <c r="E4" s="74"/>
      <c r="F4" s="74"/>
      <c r="G4" s="74"/>
      <c r="H4" s="74"/>
      <c r="I4" s="74"/>
      <c r="J4" s="74"/>
      <c r="K4" s="74"/>
      <c r="L4" s="74"/>
      <c r="M4" s="74"/>
      <c r="N4" s="74"/>
      <c r="O4" s="74"/>
      <c r="P4" s="74"/>
      <c r="Q4" s="74"/>
      <c r="R4" s="74"/>
      <c r="S4" s="74"/>
      <c r="T4" s="74"/>
      <c r="U4" s="74"/>
      <c r="V4" s="74"/>
      <c r="W4" s="74"/>
      <c r="X4" s="74"/>
      <c r="Y4" s="74"/>
      <c r="Z4" s="74"/>
      <c r="AA4" s="81"/>
    </row>
    <row r="5" spans="1:28" s="60" customFormat="1" x14ac:dyDescent="0.25">
      <c r="A5" s="58"/>
      <c r="B5" s="73"/>
      <c r="C5" s="74"/>
      <c r="D5" s="74"/>
      <c r="E5" s="74"/>
      <c r="F5" s="74"/>
      <c r="G5" s="74"/>
      <c r="H5" s="74"/>
      <c r="I5" s="74"/>
      <c r="J5" s="74"/>
      <c r="K5" s="74"/>
      <c r="L5" s="74"/>
      <c r="M5" s="74"/>
      <c r="N5" s="74"/>
      <c r="O5" s="74"/>
      <c r="P5" s="74"/>
      <c r="Q5" s="74"/>
      <c r="R5" s="74"/>
      <c r="S5" s="74"/>
      <c r="T5" s="74"/>
      <c r="U5" s="74"/>
      <c r="V5" s="74"/>
      <c r="W5" s="74"/>
      <c r="X5" s="74"/>
      <c r="Y5" s="74"/>
      <c r="Z5" s="74"/>
      <c r="AA5" s="81"/>
    </row>
    <row r="6" spans="1:28" s="60" customFormat="1" x14ac:dyDescent="0.25">
      <c r="A6" s="58"/>
      <c r="B6" s="73"/>
      <c r="C6" s="74"/>
      <c r="D6" s="74"/>
      <c r="E6" s="74"/>
      <c r="F6" s="74"/>
      <c r="G6" s="74"/>
      <c r="H6" s="74"/>
      <c r="I6" s="74"/>
      <c r="J6" s="74"/>
      <c r="K6" s="74"/>
      <c r="L6" s="74"/>
      <c r="M6" s="74"/>
      <c r="N6" s="74"/>
      <c r="O6" s="74"/>
      <c r="P6" s="74"/>
      <c r="Q6" s="74"/>
      <c r="R6" s="74"/>
      <c r="S6" s="74"/>
      <c r="T6" s="74"/>
      <c r="U6" s="74"/>
      <c r="V6" s="74"/>
      <c r="W6" s="74"/>
      <c r="X6" s="74"/>
      <c r="Y6" s="74"/>
      <c r="Z6" s="74"/>
      <c r="AA6" s="81"/>
    </row>
    <row r="7" spans="1:28" s="60" customFormat="1" x14ac:dyDescent="0.25">
      <c r="A7" s="58"/>
      <c r="B7" s="67"/>
      <c r="C7" s="68" t="s">
        <v>72</v>
      </c>
      <c r="D7" s="68"/>
      <c r="E7" s="68"/>
      <c r="F7" s="68"/>
      <c r="G7" s="68"/>
      <c r="H7" s="68"/>
      <c r="I7" s="68"/>
      <c r="J7" s="68"/>
      <c r="K7" s="68"/>
      <c r="L7" s="68"/>
      <c r="M7" s="68"/>
      <c r="N7" s="68"/>
      <c r="O7" s="68"/>
      <c r="P7" s="68"/>
      <c r="Q7" s="68"/>
      <c r="R7" s="68"/>
      <c r="S7" s="68"/>
      <c r="T7" s="68"/>
      <c r="U7" s="68"/>
      <c r="V7" s="68"/>
      <c r="W7" s="68"/>
      <c r="X7" s="68"/>
      <c r="Y7" s="68"/>
      <c r="Z7" s="68"/>
      <c r="AA7" s="69"/>
    </row>
    <row r="8" spans="1:28" s="60" customFormat="1" x14ac:dyDescent="0.25">
      <c r="A8" s="58"/>
      <c r="B8" s="67"/>
      <c r="C8" s="68"/>
      <c r="D8" s="70" t="str">
        <f t="shared" ref="D8:X8" si="1">IF(D3,"q","")</f>
        <v/>
      </c>
      <c r="E8" s="70" t="str">
        <f t="shared" si="1"/>
        <v/>
      </c>
      <c r="F8" s="70" t="str">
        <f t="shared" si="1"/>
        <v/>
      </c>
      <c r="G8" s="70" t="str">
        <f t="shared" si="1"/>
        <v/>
      </c>
      <c r="H8" s="70" t="str">
        <f t="shared" si="1"/>
        <v/>
      </c>
      <c r="I8" s="70" t="str">
        <f t="shared" si="1"/>
        <v/>
      </c>
      <c r="J8" s="70" t="str">
        <f t="shared" si="1"/>
        <v/>
      </c>
      <c r="K8" s="70" t="str">
        <f t="shared" si="1"/>
        <v/>
      </c>
      <c r="L8" s="70" t="str">
        <f t="shared" si="1"/>
        <v/>
      </c>
      <c r="M8" s="70" t="str">
        <f t="shared" si="1"/>
        <v/>
      </c>
      <c r="N8" s="70" t="str">
        <f t="shared" si="1"/>
        <v/>
      </c>
      <c r="O8" s="70" t="str">
        <f t="shared" si="1"/>
        <v/>
      </c>
      <c r="P8" s="70" t="str">
        <f t="shared" si="1"/>
        <v/>
      </c>
      <c r="Q8" s="70" t="str">
        <f t="shared" si="1"/>
        <v/>
      </c>
      <c r="R8" s="70" t="str">
        <f t="shared" si="1"/>
        <v/>
      </c>
      <c r="S8" s="70" t="str">
        <f t="shared" si="1"/>
        <v/>
      </c>
      <c r="T8" s="70" t="str">
        <f t="shared" si="1"/>
        <v/>
      </c>
      <c r="U8" s="70" t="str">
        <f t="shared" si="1"/>
        <v/>
      </c>
      <c r="V8" s="70" t="str">
        <f t="shared" si="1"/>
        <v/>
      </c>
      <c r="W8" s="70" t="str">
        <f t="shared" si="1"/>
        <v/>
      </c>
      <c r="X8" s="70" t="str">
        <f t="shared" si="1"/>
        <v>q</v>
      </c>
      <c r="Y8" s="68"/>
      <c r="Z8" s="68"/>
      <c r="AA8" s="69"/>
    </row>
    <row r="9" spans="1:28" s="60" customFormat="1" x14ac:dyDescent="0.25">
      <c r="A9" s="58"/>
      <c r="B9" s="67"/>
      <c r="C9" s="68"/>
      <c r="D9" s="71">
        <f t="shared" ref="D9:Y9" si="2">D2</f>
        <v>-2.5000000000000001E-2</v>
      </c>
      <c r="E9" s="71">
        <f t="shared" si="2"/>
        <v>2.5000000000000001E-2</v>
      </c>
      <c r="F9" s="71">
        <f t="shared" si="2"/>
        <v>7.4999999999999997E-2</v>
      </c>
      <c r="G9" s="71">
        <f t="shared" si="2"/>
        <v>0.125</v>
      </c>
      <c r="H9" s="71">
        <f t="shared" si="2"/>
        <v>0.17499999999999999</v>
      </c>
      <c r="I9" s="71">
        <f t="shared" si="2"/>
        <v>0.22500000000000001</v>
      </c>
      <c r="J9" s="71">
        <f t="shared" si="2"/>
        <v>0.27500000000000002</v>
      </c>
      <c r="K9" s="71">
        <f t="shared" si="2"/>
        <v>0.32500000000000001</v>
      </c>
      <c r="L9" s="71">
        <f t="shared" si="2"/>
        <v>0.375</v>
      </c>
      <c r="M9" s="71">
        <f t="shared" si="2"/>
        <v>0.42499999999999999</v>
      </c>
      <c r="N9" s="71">
        <f t="shared" si="2"/>
        <v>0.47499999999999998</v>
      </c>
      <c r="O9" s="71">
        <f t="shared" si="2"/>
        <v>0.52500000000000002</v>
      </c>
      <c r="P9" s="71">
        <f t="shared" si="2"/>
        <v>0.57499999999999996</v>
      </c>
      <c r="Q9" s="71">
        <f t="shared" si="2"/>
        <v>0.625</v>
      </c>
      <c r="R9" s="71">
        <f t="shared" si="2"/>
        <v>0.67500000000000004</v>
      </c>
      <c r="S9" s="71">
        <f t="shared" si="2"/>
        <v>0.72499999999999998</v>
      </c>
      <c r="T9" s="71">
        <f t="shared" si="2"/>
        <v>0.77500000000000002</v>
      </c>
      <c r="U9" s="71">
        <f t="shared" si="2"/>
        <v>0.82499999999999996</v>
      </c>
      <c r="V9" s="71">
        <f t="shared" si="2"/>
        <v>0.875</v>
      </c>
      <c r="W9" s="71">
        <f t="shared" si="2"/>
        <v>0.92500000000000004</v>
      </c>
      <c r="X9" s="71">
        <f t="shared" si="2"/>
        <v>0.97499999999999998</v>
      </c>
      <c r="Y9" s="72">
        <f t="shared" si="2"/>
        <v>1.0249999999999999</v>
      </c>
      <c r="Z9" s="68" t="s">
        <v>161</v>
      </c>
      <c r="AA9" s="69" t="str">
        <f>IF(Z2&gt;=0.75,Adviezen!B3,IF(Z2&gt;=0.5,Adviezen!B4,Adviezen!B5))</f>
        <v>Zeer geschikt voor verder haalbaarheidsonderzoek.</v>
      </c>
    </row>
    <row r="10" spans="1:28" s="60" customFormat="1" x14ac:dyDescent="0.25">
      <c r="A10" s="58"/>
      <c r="B10" s="67"/>
      <c r="C10" s="91">
        <v>0</v>
      </c>
      <c r="D10" s="91"/>
      <c r="E10" s="91"/>
      <c r="F10" s="68"/>
      <c r="G10" s="68"/>
      <c r="H10" s="68"/>
      <c r="I10" s="91">
        <v>0.25</v>
      </c>
      <c r="J10" s="91"/>
      <c r="K10" s="68"/>
      <c r="L10" s="68"/>
      <c r="M10" s="68"/>
      <c r="N10" s="89">
        <v>0.5</v>
      </c>
      <c r="O10" s="89"/>
      <c r="P10" s="68"/>
      <c r="Q10" s="68"/>
      <c r="R10" s="68"/>
      <c r="S10" s="90">
        <v>0.75</v>
      </c>
      <c r="T10" s="90"/>
      <c r="U10" s="68"/>
      <c r="V10" s="68"/>
      <c r="W10" s="91">
        <v>1</v>
      </c>
      <c r="X10" s="91"/>
      <c r="Y10" s="91"/>
      <c r="Z10" s="68"/>
      <c r="AA10" s="69"/>
    </row>
    <row r="11" spans="1:28" s="60" customFormat="1" x14ac:dyDescent="0.25">
      <c r="A11" s="58"/>
      <c r="B11" s="73"/>
      <c r="C11" s="74"/>
      <c r="D11" s="72">
        <v>-2.5000000000000001E-2</v>
      </c>
      <c r="E11" s="72">
        <v>2.5000000000000001E-2</v>
      </c>
      <c r="F11" s="72">
        <v>7.4999999999999997E-2</v>
      </c>
      <c r="G11" s="72">
        <v>0.125</v>
      </c>
      <c r="H11" s="72">
        <v>0.17499999999999999</v>
      </c>
      <c r="I11" s="72">
        <v>0.22500000000000001</v>
      </c>
      <c r="J11" s="72">
        <v>0.27500000000000002</v>
      </c>
      <c r="K11" s="72">
        <v>0.32500000000000001</v>
      </c>
      <c r="L11" s="72">
        <v>0.375</v>
      </c>
      <c r="M11" s="72">
        <v>0.42499999999999999</v>
      </c>
      <c r="N11" s="72">
        <v>0.47499999999999998</v>
      </c>
      <c r="O11" s="72">
        <v>0.52500000000000002</v>
      </c>
      <c r="P11" s="72">
        <v>0.57499999999999996</v>
      </c>
      <c r="Q11" s="72">
        <v>0.625</v>
      </c>
      <c r="R11" s="72">
        <v>0.67500000000000004</v>
      </c>
      <c r="S11" s="72">
        <v>0.72499999999999998</v>
      </c>
      <c r="T11" s="72">
        <v>0.77500000000000002</v>
      </c>
      <c r="U11" s="72">
        <v>0.82499999999999996</v>
      </c>
      <c r="V11" s="72">
        <v>0.875</v>
      </c>
      <c r="W11" s="72">
        <v>0.92500000000000004</v>
      </c>
      <c r="X11" s="72">
        <v>0.97499999999999998</v>
      </c>
      <c r="Y11" s="72">
        <v>1.0249999999999999</v>
      </c>
      <c r="Z11" s="75">
        <f>Afwegingskader!K29/30</f>
        <v>0.83333333333333337</v>
      </c>
      <c r="AA11" s="69"/>
    </row>
    <row r="12" spans="1:28" s="60" customFormat="1" x14ac:dyDescent="0.25">
      <c r="B12" s="73"/>
      <c r="C12" s="74"/>
      <c r="D12" s="74">
        <f>IF($Z$11&lt;=E11,1,0)</f>
        <v>0</v>
      </c>
      <c r="E12" s="74">
        <f t="shared" ref="E12:X12" si="3">IF(AND($Z$11&gt;E11,$Z$11&lt;=F11),1,0)</f>
        <v>0</v>
      </c>
      <c r="F12" s="74">
        <f t="shared" si="3"/>
        <v>0</v>
      </c>
      <c r="G12" s="74">
        <f t="shared" si="3"/>
        <v>0</v>
      </c>
      <c r="H12" s="74">
        <f t="shared" si="3"/>
        <v>0</v>
      </c>
      <c r="I12" s="74">
        <f t="shared" si="3"/>
        <v>0</v>
      </c>
      <c r="J12" s="74">
        <f t="shared" si="3"/>
        <v>0</v>
      </c>
      <c r="K12" s="74">
        <f t="shared" si="3"/>
        <v>0</v>
      </c>
      <c r="L12" s="74">
        <f t="shared" si="3"/>
        <v>0</v>
      </c>
      <c r="M12" s="74">
        <f t="shared" si="3"/>
        <v>0</v>
      </c>
      <c r="N12" s="74">
        <f t="shared" si="3"/>
        <v>0</v>
      </c>
      <c r="O12" s="74">
        <f t="shared" si="3"/>
        <v>0</v>
      </c>
      <c r="P12" s="74">
        <f t="shared" si="3"/>
        <v>0</v>
      </c>
      <c r="Q12" s="74">
        <f t="shared" si="3"/>
        <v>0</v>
      </c>
      <c r="R12" s="74">
        <f t="shared" si="3"/>
        <v>0</v>
      </c>
      <c r="S12" s="74">
        <f t="shared" si="3"/>
        <v>0</v>
      </c>
      <c r="T12" s="74">
        <f t="shared" si="3"/>
        <v>0</v>
      </c>
      <c r="U12" s="74">
        <f t="shared" si="3"/>
        <v>1</v>
      </c>
      <c r="V12" s="74">
        <f t="shared" si="3"/>
        <v>0</v>
      </c>
      <c r="W12" s="74">
        <f t="shared" si="3"/>
        <v>0</v>
      </c>
      <c r="X12" s="74">
        <f t="shared" si="3"/>
        <v>0</v>
      </c>
      <c r="Y12" s="74"/>
      <c r="Z12" s="74"/>
      <c r="AA12" s="69"/>
    </row>
    <row r="13" spans="1:28" s="60" customFormat="1" x14ac:dyDescent="0.25">
      <c r="B13" s="67"/>
      <c r="C13" s="68" t="s">
        <v>71</v>
      </c>
      <c r="D13" s="68"/>
      <c r="E13" s="68"/>
      <c r="F13" s="68"/>
      <c r="G13" s="68"/>
      <c r="H13" s="68"/>
      <c r="I13" s="68"/>
      <c r="J13" s="68"/>
      <c r="K13" s="68"/>
      <c r="L13" s="68"/>
      <c r="M13" s="68"/>
      <c r="N13" s="68"/>
      <c r="O13" s="68"/>
      <c r="P13" s="68"/>
      <c r="Q13" s="68"/>
      <c r="R13" s="68"/>
      <c r="S13" s="68"/>
      <c r="T13" s="68"/>
      <c r="U13" s="68"/>
      <c r="V13" s="68"/>
      <c r="W13" s="68"/>
      <c r="X13" s="68"/>
      <c r="Y13" s="68"/>
      <c r="Z13" s="68"/>
      <c r="AA13" s="69"/>
    </row>
    <row r="14" spans="1:28" s="60" customFormat="1" x14ac:dyDescent="0.25">
      <c r="B14" s="67"/>
      <c r="C14" s="68"/>
      <c r="D14" s="70" t="str">
        <f t="shared" ref="D14:X14" si="4">IF(D12,"q","")</f>
        <v/>
      </c>
      <c r="E14" s="70" t="str">
        <f t="shared" si="4"/>
        <v/>
      </c>
      <c r="F14" s="70" t="str">
        <f t="shared" si="4"/>
        <v/>
      </c>
      <c r="G14" s="70" t="str">
        <f t="shared" si="4"/>
        <v/>
      </c>
      <c r="H14" s="70" t="str">
        <f t="shared" si="4"/>
        <v/>
      </c>
      <c r="I14" s="70" t="str">
        <f t="shared" si="4"/>
        <v/>
      </c>
      <c r="J14" s="70" t="str">
        <f t="shared" si="4"/>
        <v/>
      </c>
      <c r="K14" s="70" t="str">
        <f t="shared" si="4"/>
        <v/>
      </c>
      <c r="L14" s="70" t="str">
        <f t="shared" si="4"/>
        <v/>
      </c>
      <c r="M14" s="70" t="str">
        <f t="shared" si="4"/>
        <v/>
      </c>
      <c r="N14" s="70" t="str">
        <f t="shared" si="4"/>
        <v/>
      </c>
      <c r="O14" s="70" t="str">
        <f t="shared" si="4"/>
        <v/>
      </c>
      <c r="P14" s="70" t="str">
        <f t="shared" si="4"/>
        <v/>
      </c>
      <c r="Q14" s="70" t="str">
        <f t="shared" si="4"/>
        <v/>
      </c>
      <c r="R14" s="70" t="str">
        <f t="shared" si="4"/>
        <v/>
      </c>
      <c r="S14" s="70" t="str">
        <f t="shared" si="4"/>
        <v/>
      </c>
      <c r="T14" s="70" t="str">
        <f t="shared" si="4"/>
        <v/>
      </c>
      <c r="U14" s="70" t="str">
        <f t="shared" si="4"/>
        <v>q</v>
      </c>
      <c r="V14" s="70" t="str">
        <f t="shared" si="4"/>
        <v/>
      </c>
      <c r="W14" s="70" t="str">
        <f t="shared" si="4"/>
        <v/>
      </c>
      <c r="X14" s="70" t="str">
        <f t="shared" si="4"/>
        <v/>
      </c>
      <c r="Y14" s="68"/>
      <c r="Z14" s="68"/>
      <c r="AA14" s="69"/>
    </row>
    <row r="15" spans="1:28" s="60" customFormat="1" x14ac:dyDescent="0.25">
      <c r="B15" s="67"/>
      <c r="C15" s="68"/>
      <c r="D15" s="71">
        <f t="shared" ref="D15:Y15" si="5">D11</f>
        <v>-2.5000000000000001E-2</v>
      </c>
      <c r="E15" s="71">
        <f t="shared" si="5"/>
        <v>2.5000000000000001E-2</v>
      </c>
      <c r="F15" s="71">
        <f t="shared" si="5"/>
        <v>7.4999999999999997E-2</v>
      </c>
      <c r="G15" s="71">
        <f t="shared" si="5"/>
        <v>0.125</v>
      </c>
      <c r="H15" s="71">
        <f t="shared" si="5"/>
        <v>0.17499999999999999</v>
      </c>
      <c r="I15" s="71">
        <f t="shared" si="5"/>
        <v>0.22500000000000001</v>
      </c>
      <c r="J15" s="71">
        <f t="shared" si="5"/>
        <v>0.27500000000000002</v>
      </c>
      <c r="K15" s="71">
        <f t="shared" si="5"/>
        <v>0.32500000000000001</v>
      </c>
      <c r="L15" s="71">
        <f t="shared" si="5"/>
        <v>0.375</v>
      </c>
      <c r="M15" s="71">
        <f t="shared" si="5"/>
        <v>0.42499999999999999</v>
      </c>
      <c r="N15" s="71">
        <f t="shared" si="5"/>
        <v>0.47499999999999998</v>
      </c>
      <c r="O15" s="71">
        <f t="shared" si="5"/>
        <v>0.52500000000000002</v>
      </c>
      <c r="P15" s="71">
        <f t="shared" si="5"/>
        <v>0.57499999999999996</v>
      </c>
      <c r="Q15" s="71">
        <f t="shared" si="5"/>
        <v>0.625</v>
      </c>
      <c r="R15" s="71">
        <f t="shared" si="5"/>
        <v>0.67500000000000004</v>
      </c>
      <c r="S15" s="71">
        <f t="shared" si="5"/>
        <v>0.72499999999999998</v>
      </c>
      <c r="T15" s="71">
        <f t="shared" si="5"/>
        <v>0.77500000000000002</v>
      </c>
      <c r="U15" s="71">
        <f t="shared" si="5"/>
        <v>0.82499999999999996</v>
      </c>
      <c r="V15" s="71">
        <f t="shared" si="5"/>
        <v>0.875</v>
      </c>
      <c r="W15" s="71">
        <f t="shared" si="5"/>
        <v>0.92500000000000004</v>
      </c>
      <c r="X15" s="71">
        <f t="shared" si="5"/>
        <v>0.97499999999999998</v>
      </c>
      <c r="Y15" s="72">
        <f t="shared" si="5"/>
        <v>1.0249999999999999</v>
      </c>
      <c r="Z15" s="68" t="s">
        <v>161</v>
      </c>
      <c r="AA15" s="69" t="str">
        <f>IF(Z11&gt;=0.75,Adviezen!B8,IF(Z11&gt;=0.5,Adviezen!B9,Adviezen!B10))</f>
        <v>Zeer geschikt voor verder haalbaarheidsonderzoek.</v>
      </c>
    </row>
    <row r="16" spans="1:28" s="60" customFormat="1" x14ac:dyDescent="0.25">
      <c r="B16" s="67"/>
      <c r="C16" s="91">
        <v>0</v>
      </c>
      <c r="D16" s="91"/>
      <c r="E16" s="91"/>
      <c r="F16" s="68"/>
      <c r="G16" s="68"/>
      <c r="H16" s="68"/>
      <c r="I16" s="91">
        <v>0.25</v>
      </c>
      <c r="J16" s="91"/>
      <c r="K16" s="68"/>
      <c r="L16" s="68"/>
      <c r="M16" s="68"/>
      <c r="N16" s="89">
        <v>0.5</v>
      </c>
      <c r="O16" s="89"/>
      <c r="P16" s="68"/>
      <c r="Q16" s="68"/>
      <c r="R16" s="68"/>
      <c r="S16" s="90">
        <v>0.75</v>
      </c>
      <c r="T16" s="90"/>
      <c r="U16" s="68"/>
      <c r="V16" s="68"/>
      <c r="W16" s="91">
        <v>1</v>
      </c>
      <c r="X16" s="91"/>
      <c r="Y16" s="91"/>
      <c r="Z16" s="68"/>
      <c r="AA16" s="69"/>
    </row>
    <row r="17" spans="2:27" s="60" customFormat="1" x14ac:dyDescent="0.25">
      <c r="B17" s="73"/>
      <c r="C17" s="74"/>
      <c r="D17" s="72">
        <v>-2.5000000000000001E-2</v>
      </c>
      <c r="E17" s="72">
        <v>2.5000000000000001E-2</v>
      </c>
      <c r="F17" s="72">
        <v>7.4999999999999997E-2</v>
      </c>
      <c r="G17" s="72">
        <v>0.125</v>
      </c>
      <c r="H17" s="72">
        <v>0.17499999999999999</v>
      </c>
      <c r="I17" s="72">
        <v>0.22500000000000001</v>
      </c>
      <c r="J17" s="72">
        <v>0.27500000000000002</v>
      </c>
      <c r="K17" s="72">
        <v>0.32500000000000001</v>
      </c>
      <c r="L17" s="72">
        <v>0.375</v>
      </c>
      <c r="M17" s="72">
        <v>0.42499999999999999</v>
      </c>
      <c r="N17" s="72">
        <v>0.47499999999999998</v>
      </c>
      <c r="O17" s="72">
        <v>0.52500000000000002</v>
      </c>
      <c r="P17" s="72">
        <v>0.57499999999999996</v>
      </c>
      <c r="Q17" s="72">
        <v>0.625</v>
      </c>
      <c r="R17" s="72">
        <v>0.67500000000000004</v>
      </c>
      <c r="S17" s="72">
        <v>0.72499999999999998</v>
      </c>
      <c r="T17" s="72">
        <v>0.77500000000000002</v>
      </c>
      <c r="U17" s="72">
        <v>0.82499999999999996</v>
      </c>
      <c r="V17" s="72">
        <v>0.875</v>
      </c>
      <c r="W17" s="72">
        <v>0.92500000000000004</v>
      </c>
      <c r="X17" s="72">
        <v>0.97499999999999998</v>
      </c>
      <c r="Y17" s="72">
        <v>1.0249999999999999</v>
      </c>
      <c r="Z17" s="75">
        <f>Afwegingskader!K41/45</f>
        <v>0.93333333333333335</v>
      </c>
      <c r="AA17" s="76"/>
    </row>
    <row r="18" spans="2:27" s="60" customFormat="1" x14ac:dyDescent="0.25">
      <c r="B18" s="73"/>
      <c r="C18" s="74"/>
      <c r="D18" s="74">
        <f>IF($Z$17&lt;=E17,1,0)</f>
        <v>0</v>
      </c>
      <c r="E18" s="74">
        <f t="shared" ref="E18:X18" si="6">IF(AND($Z$17&gt;E17,$Z$17&lt;=F17),1,0)</f>
        <v>0</v>
      </c>
      <c r="F18" s="74">
        <f t="shared" si="6"/>
        <v>0</v>
      </c>
      <c r="G18" s="74">
        <f t="shared" si="6"/>
        <v>0</v>
      </c>
      <c r="H18" s="74">
        <f t="shared" si="6"/>
        <v>0</v>
      </c>
      <c r="I18" s="74">
        <f t="shared" si="6"/>
        <v>0</v>
      </c>
      <c r="J18" s="74">
        <f t="shared" si="6"/>
        <v>0</v>
      </c>
      <c r="K18" s="74">
        <f t="shared" si="6"/>
        <v>0</v>
      </c>
      <c r="L18" s="74">
        <f t="shared" si="6"/>
        <v>0</v>
      </c>
      <c r="M18" s="74">
        <f t="shared" si="6"/>
        <v>0</v>
      </c>
      <c r="N18" s="74">
        <f t="shared" si="6"/>
        <v>0</v>
      </c>
      <c r="O18" s="74">
        <f t="shared" si="6"/>
        <v>0</v>
      </c>
      <c r="P18" s="74">
        <f t="shared" si="6"/>
        <v>0</v>
      </c>
      <c r="Q18" s="74">
        <f t="shared" si="6"/>
        <v>0</v>
      </c>
      <c r="R18" s="74">
        <f t="shared" si="6"/>
        <v>0</v>
      </c>
      <c r="S18" s="74">
        <f t="shared" si="6"/>
        <v>0</v>
      </c>
      <c r="T18" s="74">
        <f t="shared" si="6"/>
        <v>0</v>
      </c>
      <c r="U18" s="74">
        <f t="shared" si="6"/>
        <v>0</v>
      </c>
      <c r="V18" s="74">
        <f t="shared" si="6"/>
        <v>0</v>
      </c>
      <c r="W18" s="74">
        <f t="shared" si="6"/>
        <v>1</v>
      </c>
      <c r="X18" s="74">
        <f t="shared" si="6"/>
        <v>0</v>
      </c>
      <c r="Y18" s="74"/>
      <c r="Z18" s="74"/>
      <c r="AA18" s="76"/>
    </row>
    <row r="19" spans="2:27" s="60" customFormat="1" x14ac:dyDescent="0.25">
      <c r="B19" s="67"/>
      <c r="C19" s="68" t="s">
        <v>105</v>
      </c>
      <c r="D19" s="68"/>
      <c r="E19" s="68"/>
      <c r="F19" s="68"/>
      <c r="G19" s="68"/>
      <c r="H19" s="68"/>
      <c r="I19" s="68"/>
      <c r="J19" s="68"/>
      <c r="K19" s="68"/>
      <c r="L19" s="68"/>
      <c r="M19" s="68"/>
      <c r="N19" s="68"/>
      <c r="O19" s="68"/>
      <c r="P19" s="68"/>
      <c r="Q19" s="68"/>
      <c r="R19" s="68"/>
      <c r="S19" s="68"/>
      <c r="T19" s="68"/>
      <c r="U19" s="68"/>
      <c r="V19" s="68"/>
      <c r="W19" s="68"/>
      <c r="X19" s="68"/>
      <c r="Y19" s="68"/>
      <c r="Z19" s="68"/>
      <c r="AA19" s="69"/>
    </row>
    <row r="20" spans="2:27" s="60" customFormat="1" x14ac:dyDescent="0.25">
      <c r="B20" s="67"/>
      <c r="C20" s="68"/>
      <c r="D20" s="70" t="str">
        <f t="shared" ref="D20:X20" si="7">IF(D18,"q","")</f>
        <v/>
      </c>
      <c r="E20" s="70" t="str">
        <f t="shared" si="7"/>
        <v/>
      </c>
      <c r="F20" s="70" t="str">
        <f t="shared" si="7"/>
        <v/>
      </c>
      <c r="G20" s="70" t="str">
        <f t="shared" si="7"/>
        <v/>
      </c>
      <c r="H20" s="70" t="str">
        <f t="shared" si="7"/>
        <v/>
      </c>
      <c r="I20" s="70" t="str">
        <f t="shared" si="7"/>
        <v/>
      </c>
      <c r="J20" s="70" t="str">
        <f t="shared" si="7"/>
        <v/>
      </c>
      <c r="K20" s="70" t="str">
        <f t="shared" si="7"/>
        <v/>
      </c>
      <c r="L20" s="70" t="str">
        <f t="shared" si="7"/>
        <v/>
      </c>
      <c r="M20" s="70" t="str">
        <f t="shared" si="7"/>
        <v/>
      </c>
      <c r="N20" s="70" t="str">
        <f t="shared" si="7"/>
        <v/>
      </c>
      <c r="O20" s="70" t="str">
        <f t="shared" si="7"/>
        <v/>
      </c>
      <c r="P20" s="70" t="str">
        <f t="shared" si="7"/>
        <v/>
      </c>
      <c r="Q20" s="70" t="str">
        <f t="shared" si="7"/>
        <v/>
      </c>
      <c r="R20" s="70" t="str">
        <f t="shared" si="7"/>
        <v/>
      </c>
      <c r="S20" s="70" t="str">
        <f t="shared" si="7"/>
        <v/>
      </c>
      <c r="T20" s="70" t="str">
        <f t="shared" si="7"/>
        <v/>
      </c>
      <c r="U20" s="70" t="str">
        <f t="shared" si="7"/>
        <v/>
      </c>
      <c r="V20" s="70" t="str">
        <f t="shared" si="7"/>
        <v/>
      </c>
      <c r="W20" s="70" t="str">
        <f t="shared" si="7"/>
        <v>q</v>
      </c>
      <c r="X20" s="70" t="str">
        <f t="shared" si="7"/>
        <v/>
      </c>
      <c r="Y20" s="68"/>
      <c r="Z20" s="68"/>
      <c r="AA20" s="69"/>
    </row>
    <row r="21" spans="2:27" s="60" customFormat="1" x14ac:dyDescent="0.25">
      <c r="B21" s="67"/>
      <c r="C21" s="68"/>
      <c r="D21" s="71">
        <f t="shared" ref="D21:Y21" si="8">D17</f>
        <v>-2.5000000000000001E-2</v>
      </c>
      <c r="E21" s="71">
        <f t="shared" si="8"/>
        <v>2.5000000000000001E-2</v>
      </c>
      <c r="F21" s="71">
        <f t="shared" si="8"/>
        <v>7.4999999999999997E-2</v>
      </c>
      <c r="G21" s="71">
        <f t="shared" si="8"/>
        <v>0.125</v>
      </c>
      <c r="H21" s="71">
        <f t="shared" si="8"/>
        <v>0.17499999999999999</v>
      </c>
      <c r="I21" s="71">
        <f t="shared" si="8"/>
        <v>0.22500000000000001</v>
      </c>
      <c r="J21" s="71">
        <f t="shared" si="8"/>
        <v>0.27500000000000002</v>
      </c>
      <c r="K21" s="71">
        <f t="shared" si="8"/>
        <v>0.32500000000000001</v>
      </c>
      <c r="L21" s="71">
        <f t="shared" si="8"/>
        <v>0.375</v>
      </c>
      <c r="M21" s="71">
        <f t="shared" si="8"/>
        <v>0.42499999999999999</v>
      </c>
      <c r="N21" s="71">
        <f t="shared" si="8"/>
        <v>0.47499999999999998</v>
      </c>
      <c r="O21" s="71">
        <f t="shared" si="8"/>
        <v>0.52500000000000002</v>
      </c>
      <c r="P21" s="71">
        <f t="shared" si="8"/>
        <v>0.57499999999999996</v>
      </c>
      <c r="Q21" s="71">
        <f t="shared" si="8"/>
        <v>0.625</v>
      </c>
      <c r="R21" s="71">
        <f t="shared" si="8"/>
        <v>0.67500000000000004</v>
      </c>
      <c r="S21" s="71">
        <f t="shared" si="8"/>
        <v>0.72499999999999998</v>
      </c>
      <c r="T21" s="71">
        <f t="shared" si="8"/>
        <v>0.77500000000000002</v>
      </c>
      <c r="U21" s="71">
        <f t="shared" si="8"/>
        <v>0.82499999999999996</v>
      </c>
      <c r="V21" s="71">
        <f t="shared" si="8"/>
        <v>0.875</v>
      </c>
      <c r="W21" s="71">
        <f t="shared" si="8"/>
        <v>0.92500000000000004</v>
      </c>
      <c r="X21" s="71">
        <f t="shared" si="8"/>
        <v>0.97499999999999998</v>
      </c>
      <c r="Y21" s="72">
        <f t="shared" si="8"/>
        <v>1.0249999999999999</v>
      </c>
      <c r="Z21" s="68" t="s">
        <v>161</v>
      </c>
      <c r="AA21" s="69" t="str">
        <f>IF(Z17&gt;=0.75,Adviezen!B13,IF(Z17&gt;=0.5,Adviezen!B14,Adviezen!B15))</f>
        <v>Zeer geschikt voor verder haalbaarheidsonderzoek.</v>
      </c>
    </row>
    <row r="22" spans="2:27" s="60" customFormat="1" x14ac:dyDescent="0.25">
      <c r="B22" s="67"/>
      <c r="C22" s="91">
        <v>0</v>
      </c>
      <c r="D22" s="91"/>
      <c r="E22" s="91"/>
      <c r="F22" s="68"/>
      <c r="G22" s="68"/>
      <c r="H22" s="68"/>
      <c r="I22" s="91">
        <v>0.25</v>
      </c>
      <c r="J22" s="91"/>
      <c r="K22" s="68"/>
      <c r="L22" s="68"/>
      <c r="M22" s="68"/>
      <c r="N22" s="89">
        <v>0.5</v>
      </c>
      <c r="O22" s="89"/>
      <c r="P22" s="68"/>
      <c r="Q22" s="68"/>
      <c r="R22" s="68"/>
      <c r="S22" s="90">
        <v>0.75</v>
      </c>
      <c r="T22" s="90"/>
      <c r="U22" s="68"/>
      <c r="V22" s="68"/>
      <c r="W22" s="91">
        <v>1</v>
      </c>
      <c r="X22" s="91"/>
      <c r="Y22" s="91"/>
      <c r="Z22" s="68"/>
      <c r="AA22" s="69"/>
    </row>
    <row r="23" spans="2:27" s="60" customFormat="1" x14ac:dyDescent="0.25">
      <c r="B23" s="73"/>
      <c r="C23" s="74"/>
      <c r="D23" s="72">
        <v>-2.5000000000000001E-2</v>
      </c>
      <c r="E23" s="72">
        <v>2.5000000000000001E-2</v>
      </c>
      <c r="F23" s="72">
        <v>7.4999999999999997E-2</v>
      </c>
      <c r="G23" s="72">
        <v>0.125</v>
      </c>
      <c r="H23" s="72">
        <v>0.17499999999999999</v>
      </c>
      <c r="I23" s="72">
        <v>0.22500000000000001</v>
      </c>
      <c r="J23" s="72">
        <v>0.27500000000000002</v>
      </c>
      <c r="K23" s="72">
        <v>0.32500000000000001</v>
      </c>
      <c r="L23" s="72">
        <v>0.375</v>
      </c>
      <c r="M23" s="72">
        <v>0.42499999999999999</v>
      </c>
      <c r="N23" s="72">
        <v>0.47499999999999998</v>
      </c>
      <c r="O23" s="72">
        <v>0.52500000000000002</v>
      </c>
      <c r="P23" s="72">
        <v>0.57499999999999996</v>
      </c>
      <c r="Q23" s="72">
        <v>0.625</v>
      </c>
      <c r="R23" s="72">
        <v>0.67500000000000004</v>
      </c>
      <c r="S23" s="72">
        <v>0.72499999999999998</v>
      </c>
      <c r="T23" s="72">
        <v>0.77500000000000002</v>
      </c>
      <c r="U23" s="72">
        <v>0.82499999999999996</v>
      </c>
      <c r="V23" s="72">
        <v>0.875</v>
      </c>
      <c r="W23" s="72">
        <v>0.92500000000000004</v>
      </c>
      <c r="X23" s="72">
        <v>0.97499999999999998</v>
      </c>
      <c r="Y23" s="72">
        <v>1.0249999999999999</v>
      </c>
      <c r="Z23" s="75">
        <f>Afwegingskader!J43/70</f>
        <v>0.95714285714285718</v>
      </c>
      <c r="AA23" s="69"/>
    </row>
    <row r="24" spans="2:27" s="60" customFormat="1" x14ac:dyDescent="0.25">
      <c r="B24" s="73"/>
      <c r="C24" s="74"/>
      <c r="D24" s="74">
        <f>IF($Z$23&lt;=E23,1,0)</f>
        <v>0</v>
      </c>
      <c r="E24" s="74">
        <f t="shared" ref="E24:X24" si="9">IF(AND($Z$23&gt;E23,$Z$23&lt;=F23),1,0)</f>
        <v>0</v>
      </c>
      <c r="F24" s="74">
        <f t="shared" si="9"/>
        <v>0</v>
      </c>
      <c r="G24" s="74">
        <f t="shared" si="9"/>
        <v>0</v>
      </c>
      <c r="H24" s="74">
        <f t="shared" si="9"/>
        <v>0</v>
      </c>
      <c r="I24" s="74">
        <f t="shared" si="9"/>
        <v>0</v>
      </c>
      <c r="J24" s="74">
        <f t="shared" si="9"/>
        <v>0</v>
      </c>
      <c r="K24" s="74">
        <f t="shared" si="9"/>
        <v>0</v>
      </c>
      <c r="L24" s="74">
        <f t="shared" si="9"/>
        <v>0</v>
      </c>
      <c r="M24" s="74">
        <f t="shared" si="9"/>
        <v>0</v>
      </c>
      <c r="N24" s="74">
        <f t="shared" si="9"/>
        <v>0</v>
      </c>
      <c r="O24" s="74">
        <f t="shared" si="9"/>
        <v>0</v>
      </c>
      <c r="P24" s="74">
        <f t="shared" si="9"/>
        <v>0</v>
      </c>
      <c r="Q24" s="74">
        <f t="shared" si="9"/>
        <v>0</v>
      </c>
      <c r="R24" s="74">
        <f t="shared" si="9"/>
        <v>0</v>
      </c>
      <c r="S24" s="74">
        <f t="shared" si="9"/>
        <v>0</v>
      </c>
      <c r="T24" s="74">
        <f t="shared" si="9"/>
        <v>0</v>
      </c>
      <c r="U24" s="74">
        <f t="shared" si="9"/>
        <v>0</v>
      </c>
      <c r="V24" s="74">
        <f t="shared" si="9"/>
        <v>0</v>
      </c>
      <c r="W24" s="74">
        <f t="shared" si="9"/>
        <v>1</v>
      </c>
      <c r="X24" s="74">
        <f t="shared" si="9"/>
        <v>0</v>
      </c>
      <c r="Y24" s="74"/>
      <c r="Z24" s="74"/>
      <c r="AA24" s="69"/>
    </row>
    <row r="25" spans="2:27" s="60" customFormat="1" x14ac:dyDescent="0.25">
      <c r="B25" s="67"/>
      <c r="C25" s="68" t="s">
        <v>73</v>
      </c>
      <c r="D25" s="68"/>
      <c r="E25" s="68"/>
      <c r="F25" s="68"/>
      <c r="G25" s="68"/>
      <c r="H25" s="68"/>
      <c r="I25" s="68"/>
      <c r="J25" s="68"/>
      <c r="K25" s="68"/>
      <c r="L25" s="68"/>
      <c r="M25" s="68"/>
      <c r="N25" s="68"/>
      <c r="O25" s="68"/>
      <c r="P25" s="68"/>
      <c r="Q25" s="68"/>
      <c r="R25" s="68"/>
      <c r="S25" s="68"/>
      <c r="T25" s="68"/>
      <c r="U25" s="68"/>
      <c r="V25" s="68"/>
      <c r="W25" s="68"/>
      <c r="X25" s="68"/>
      <c r="Y25" s="68"/>
      <c r="Z25" s="68"/>
      <c r="AA25" s="69"/>
    </row>
    <row r="26" spans="2:27" s="60" customFormat="1" x14ac:dyDescent="0.25">
      <c r="B26" s="67"/>
      <c r="C26" s="68"/>
      <c r="D26" s="70" t="str">
        <f t="shared" ref="D26:X26" si="10">IF(D24,"q","")</f>
        <v/>
      </c>
      <c r="E26" s="70" t="str">
        <f t="shared" si="10"/>
        <v/>
      </c>
      <c r="F26" s="70" t="str">
        <f t="shared" si="10"/>
        <v/>
      </c>
      <c r="G26" s="70" t="str">
        <f t="shared" si="10"/>
        <v/>
      </c>
      <c r="H26" s="70" t="str">
        <f t="shared" si="10"/>
        <v/>
      </c>
      <c r="I26" s="70" t="str">
        <f t="shared" si="10"/>
        <v/>
      </c>
      <c r="J26" s="70" t="str">
        <f t="shared" si="10"/>
        <v/>
      </c>
      <c r="K26" s="70" t="str">
        <f t="shared" si="10"/>
        <v/>
      </c>
      <c r="L26" s="70" t="str">
        <f t="shared" si="10"/>
        <v/>
      </c>
      <c r="M26" s="70" t="str">
        <f t="shared" si="10"/>
        <v/>
      </c>
      <c r="N26" s="70" t="str">
        <f t="shared" si="10"/>
        <v/>
      </c>
      <c r="O26" s="70" t="str">
        <f t="shared" si="10"/>
        <v/>
      </c>
      <c r="P26" s="70" t="str">
        <f t="shared" si="10"/>
        <v/>
      </c>
      <c r="Q26" s="70" t="str">
        <f t="shared" si="10"/>
        <v/>
      </c>
      <c r="R26" s="70" t="str">
        <f t="shared" si="10"/>
        <v/>
      </c>
      <c r="S26" s="70" t="str">
        <f t="shared" si="10"/>
        <v/>
      </c>
      <c r="T26" s="70" t="str">
        <f t="shared" si="10"/>
        <v/>
      </c>
      <c r="U26" s="70" t="str">
        <f t="shared" si="10"/>
        <v/>
      </c>
      <c r="V26" s="70" t="str">
        <f t="shared" si="10"/>
        <v/>
      </c>
      <c r="W26" s="70" t="str">
        <f t="shared" si="10"/>
        <v>q</v>
      </c>
      <c r="X26" s="70" t="str">
        <f t="shared" si="10"/>
        <v/>
      </c>
      <c r="Y26" s="68"/>
      <c r="Z26" s="68"/>
      <c r="AA26" s="69"/>
    </row>
    <row r="27" spans="2:27" s="60" customFormat="1" x14ac:dyDescent="0.25">
      <c r="B27" s="67"/>
      <c r="C27" s="68"/>
      <c r="D27" s="71">
        <f t="shared" ref="D27:Y27" si="11">D23</f>
        <v>-2.5000000000000001E-2</v>
      </c>
      <c r="E27" s="71">
        <f t="shared" si="11"/>
        <v>2.5000000000000001E-2</v>
      </c>
      <c r="F27" s="71">
        <f t="shared" si="11"/>
        <v>7.4999999999999997E-2</v>
      </c>
      <c r="G27" s="71">
        <f t="shared" si="11"/>
        <v>0.125</v>
      </c>
      <c r="H27" s="71">
        <f t="shared" si="11"/>
        <v>0.17499999999999999</v>
      </c>
      <c r="I27" s="71">
        <f t="shared" si="11"/>
        <v>0.22500000000000001</v>
      </c>
      <c r="J27" s="71">
        <f t="shared" si="11"/>
        <v>0.27500000000000002</v>
      </c>
      <c r="K27" s="71">
        <f t="shared" si="11"/>
        <v>0.32500000000000001</v>
      </c>
      <c r="L27" s="71">
        <f t="shared" si="11"/>
        <v>0.375</v>
      </c>
      <c r="M27" s="71">
        <f t="shared" si="11"/>
        <v>0.42499999999999999</v>
      </c>
      <c r="N27" s="71">
        <f t="shared" si="11"/>
        <v>0.47499999999999998</v>
      </c>
      <c r="O27" s="71">
        <f t="shared" si="11"/>
        <v>0.52500000000000002</v>
      </c>
      <c r="P27" s="71">
        <f t="shared" si="11"/>
        <v>0.57499999999999996</v>
      </c>
      <c r="Q27" s="71">
        <f t="shared" si="11"/>
        <v>0.625</v>
      </c>
      <c r="R27" s="71">
        <f t="shared" si="11"/>
        <v>0.67500000000000004</v>
      </c>
      <c r="S27" s="71">
        <f t="shared" si="11"/>
        <v>0.72499999999999998</v>
      </c>
      <c r="T27" s="71">
        <f t="shared" si="11"/>
        <v>0.77500000000000002</v>
      </c>
      <c r="U27" s="71">
        <f t="shared" si="11"/>
        <v>0.82499999999999996</v>
      </c>
      <c r="V27" s="71">
        <f t="shared" si="11"/>
        <v>0.875</v>
      </c>
      <c r="W27" s="71">
        <f t="shared" si="11"/>
        <v>0.92500000000000004</v>
      </c>
      <c r="X27" s="71">
        <f t="shared" si="11"/>
        <v>0.97499999999999998</v>
      </c>
      <c r="Y27" s="72">
        <f t="shared" si="11"/>
        <v>1.0249999999999999</v>
      </c>
      <c r="Z27" s="68" t="s">
        <v>161</v>
      </c>
      <c r="AA27" s="69" t="str">
        <f>IF(Z23&gt;=0.75,Adviezen!B18,IF(Z23&gt;=0.5,Adviezen!B19,Adviezen!B20))</f>
        <v>Zeer geschikt voor verder haalbaarheidsonderzoek, gelieve contact op te nemen met Koen Kempenaers (VMM) voor verdere ondersteuning</v>
      </c>
    </row>
    <row r="28" spans="2:27" s="60" customFormat="1" x14ac:dyDescent="0.25">
      <c r="B28" s="67"/>
      <c r="C28" s="68"/>
      <c r="D28" s="71"/>
      <c r="E28" s="71"/>
      <c r="F28" s="71"/>
      <c r="G28" s="71"/>
      <c r="H28" s="71"/>
      <c r="I28" s="71"/>
      <c r="J28" s="71"/>
      <c r="K28" s="71"/>
      <c r="L28" s="71"/>
      <c r="M28" s="71"/>
      <c r="N28" s="71"/>
      <c r="O28" s="71"/>
      <c r="P28" s="71"/>
      <c r="Q28" s="71"/>
      <c r="R28" s="71"/>
      <c r="S28" s="71"/>
      <c r="T28" s="71"/>
      <c r="U28" s="71"/>
      <c r="V28" s="71"/>
      <c r="W28" s="71"/>
      <c r="X28" s="71"/>
      <c r="Y28" s="72"/>
      <c r="Z28" s="68"/>
      <c r="AA28" s="69"/>
    </row>
    <row r="29" spans="2:27" s="60" customFormat="1" x14ac:dyDescent="0.25">
      <c r="B29" s="67"/>
      <c r="C29" s="91">
        <v>0</v>
      </c>
      <c r="D29" s="91"/>
      <c r="E29" s="91"/>
      <c r="F29" s="68"/>
      <c r="G29" s="68"/>
      <c r="H29" s="68"/>
      <c r="I29" s="91">
        <v>0.25</v>
      </c>
      <c r="J29" s="91"/>
      <c r="K29" s="68"/>
      <c r="L29" s="68"/>
      <c r="M29" s="68"/>
      <c r="N29" s="89">
        <v>0.5</v>
      </c>
      <c r="O29" s="89"/>
      <c r="P29" s="68"/>
      <c r="Q29" s="68"/>
      <c r="R29" s="68"/>
      <c r="S29" s="90">
        <v>0.75</v>
      </c>
      <c r="T29" s="90"/>
      <c r="U29" s="68"/>
      <c r="V29" s="68"/>
      <c r="W29" s="91">
        <v>1</v>
      </c>
      <c r="X29" s="91"/>
      <c r="Y29" s="91"/>
      <c r="Z29" s="68" t="str">
        <f>IF(Z23&gt;0.75, "Koen Kempenars (VMM) - k.kempenaers@vmm.be","")</f>
        <v>Koen Kempenars (VMM) - k.kempenaers@vmm.be</v>
      </c>
      <c r="AA29" s="69"/>
    </row>
    <row r="30" spans="2:27" s="60" customFormat="1" x14ac:dyDescent="0.25">
      <c r="B30" s="67"/>
      <c r="C30" s="68"/>
      <c r="D30" s="68"/>
      <c r="E30" s="68"/>
      <c r="F30" s="68"/>
      <c r="G30" s="68"/>
      <c r="H30" s="68"/>
      <c r="I30" s="68"/>
      <c r="J30" s="68"/>
      <c r="K30" s="68"/>
      <c r="L30" s="68"/>
      <c r="M30" s="68"/>
      <c r="N30" s="68"/>
      <c r="O30" s="68"/>
      <c r="P30" s="68"/>
      <c r="Q30" s="68"/>
      <c r="R30" s="68"/>
      <c r="S30" s="68"/>
      <c r="T30" s="68"/>
      <c r="U30" s="68"/>
      <c r="V30" s="68"/>
      <c r="W30" s="68"/>
      <c r="X30" s="68"/>
      <c r="Y30" s="68"/>
      <c r="Z30" s="68"/>
      <c r="AA30" s="69"/>
    </row>
    <row r="31" spans="2:27" s="60" customFormat="1" ht="15.75" thickBot="1" x14ac:dyDescent="0.3">
      <c r="B31" s="77"/>
      <c r="C31" s="78"/>
      <c r="D31" s="78"/>
      <c r="E31" s="78"/>
      <c r="F31" s="78"/>
      <c r="G31" s="78"/>
      <c r="H31" s="78"/>
      <c r="I31" s="78"/>
      <c r="J31" s="78"/>
      <c r="K31" s="78"/>
      <c r="L31" s="78"/>
      <c r="M31" s="78"/>
      <c r="N31" s="78"/>
      <c r="O31" s="78"/>
      <c r="P31" s="78"/>
      <c r="Q31" s="78"/>
      <c r="R31" s="78"/>
      <c r="S31" s="78"/>
      <c r="T31" s="78"/>
      <c r="U31" s="78"/>
      <c r="V31" s="78"/>
      <c r="W31" s="78"/>
      <c r="X31" s="78"/>
      <c r="Y31" s="78"/>
      <c r="Z31" s="78"/>
      <c r="AA31" s="79"/>
    </row>
    <row r="32" spans="2:27" s="60" customFormat="1" ht="15.75" thickTop="1" x14ac:dyDescent="0.25"/>
    <row r="33" s="60" customFormat="1" x14ac:dyDescent="0.25"/>
    <row r="34" s="60" customFormat="1" x14ac:dyDescent="0.25"/>
    <row r="35" s="60" customFormat="1" x14ac:dyDescent="0.25"/>
    <row r="36" s="60" customFormat="1" x14ac:dyDescent="0.25"/>
    <row r="37" s="60" customFormat="1" x14ac:dyDescent="0.25"/>
    <row r="38" s="60" customFormat="1" x14ac:dyDescent="0.25"/>
    <row r="39" s="60" customFormat="1" x14ac:dyDescent="0.25"/>
    <row r="40" s="60" customFormat="1" x14ac:dyDescent="0.25"/>
    <row r="41" s="60" customFormat="1" x14ac:dyDescent="0.25"/>
    <row r="42" s="60" customFormat="1" x14ac:dyDescent="0.25"/>
    <row r="43" s="60" customFormat="1" x14ac:dyDescent="0.25"/>
    <row r="44" s="60" customFormat="1" x14ac:dyDescent="0.25"/>
    <row r="45" s="60" customFormat="1" x14ac:dyDescent="0.25"/>
    <row r="46" s="60" customFormat="1" x14ac:dyDescent="0.25"/>
    <row r="47" s="60" customFormat="1" x14ac:dyDescent="0.25"/>
    <row r="48" s="60" customFormat="1" x14ac:dyDescent="0.25"/>
    <row r="49" s="60" customFormat="1" x14ac:dyDescent="0.25"/>
    <row r="50" s="60" customFormat="1" x14ac:dyDescent="0.25"/>
    <row r="51" s="60" customFormat="1" x14ac:dyDescent="0.25"/>
    <row r="52" s="60" customFormat="1" x14ac:dyDescent="0.25"/>
    <row r="53" s="60" customFormat="1" x14ac:dyDescent="0.25"/>
    <row r="54" s="60" customFormat="1" x14ac:dyDescent="0.25"/>
    <row r="55" s="60" customFormat="1" x14ac:dyDescent="0.25"/>
    <row r="56" s="60" customFormat="1" x14ac:dyDescent="0.25"/>
    <row r="57" s="60" customFormat="1" x14ac:dyDescent="0.25"/>
    <row r="58" s="60" customFormat="1" x14ac:dyDescent="0.25"/>
    <row r="59" s="60" customFormat="1" x14ac:dyDescent="0.25"/>
    <row r="60" s="60" customFormat="1" x14ac:dyDescent="0.25"/>
    <row r="61" s="60" customFormat="1" x14ac:dyDescent="0.25"/>
    <row r="62" s="60" customFormat="1" x14ac:dyDescent="0.25"/>
    <row r="63" s="60" customFormat="1" x14ac:dyDescent="0.25"/>
    <row r="64" s="60" customFormat="1" x14ac:dyDescent="0.25"/>
    <row r="65" s="60" customFormat="1" x14ac:dyDescent="0.25"/>
    <row r="66" s="60" customFormat="1" x14ac:dyDescent="0.25"/>
    <row r="67" s="60" customFormat="1" x14ac:dyDescent="0.25"/>
    <row r="68" s="60" customFormat="1" x14ac:dyDescent="0.25"/>
    <row r="69" s="60" customFormat="1" x14ac:dyDescent="0.25"/>
    <row r="70" s="60" customFormat="1" x14ac:dyDescent="0.25"/>
    <row r="71" s="60" customFormat="1" x14ac:dyDescent="0.25"/>
    <row r="72" s="60" customFormat="1" x14ac:dyDescent="0.25"/>
    <row r="73" s="60" customFormat="1" x14ac:dyDescent="0.25"/>
    <row r="74" s="60" customFormat="1" x14ac:dyDescent="0.25"/>
    <row r="75" s="60" customFormat="1" x14ac:dyDescent="0.25"/>
    <row r="76" s="60" customFormat="1" x14ac:dyDescent="0.25"/>
    <row r="77" s="60" customFormat="1" x14ac:dyDescent="0.25"/>
    <row r="78" s="60" customFormat="1" x14ac:dyDescent="0.25"/>
    <row r="79" s="60" customFormat="1" x14ac:dyDescent="0.25"/>
    <row r="80" s="60" customFormat="1" x14ac:dyDescent="0.25"/>
    <row r="81" s="60" customFormat="1" x14ac:dyDescent="0.25"/>
    <row r="82" s="60" customFormat="1" x14ac:dyDescent="0.25"/>
    <row r="83" s="60" customFormat="1" x14ac:dyDescent="0.25"/>
    <row r="84" s="60" customFormat="1" x14ac:dyDescent="0.25"/>
    <row r="85" s="60" customFormat="1" x14ac:dyDescent="0.25"/>
    <row r="86" s="60" customFormat="1" x14ac:dyDescent="0.25"/>
    <row r="87" s="60" customFormat="1" x14ac:dyDescent="0.25"/>
    <row r="88" s="60" customFormat="1" x14ac:dyDescent="0.25"/>
    <row r="89" s="60" customFormat="1" x14ac:dyDescent="0.25"/>
    <row r="90" s="60" customFormat="1" x14ac:dyDescent="0.25"/>
    <row r="91" s="60" customFormat="1" x14ac:dyDescent="0.25"/>
    <row r="92" s="60" customFormat="1" x14ac:dyDescent="0.25"/>
    <row r="93" s="60" customFormat="1" x14ac:dyDescent="0.25"/>
    <row r="94" s="60" customFormat="1" x14ac:dyDescent="0.25"/>
    <row r="95" s="60" customFormat="1" x14ac:dyDescent="0.25"/>
    <row r="96" s="60" customFormat="1" x14ac:dyDescent="0.25"/>
    <row r="97" s="60" customFormat="1" x14ac:dyDescent="0.25"/>
    <row r="98" s="60" customFormat="1" x14ac:dyDescent="0.25"/>
    <row r="99" s="60" customFormat="1" x14ac:dyDescent="0.25"/>
    <row r="100" s="60" customFormat="1" x14ac:dyDescent="0.25"/>
    <row r="101" s="60" customFormat="1" x14ac:dyDescent="0.25"/>
    <row r="102" s="60" customFormat="1" x14ac:dyDescent="0.25"/>
    <row r="103" s="60" customFormat="1" x14ac:dyDescent="0.25"/>
    <row r="104" s="60" customFormat="1" x14ac:dyDescent="0.25"/>
    <row r="105" s="60" customFormat="1" x14ac:dyDescent="0.25"/>
    <row r="106" s="60" customFormat="1" x14ac:dyDescent="0.25"/>
    <row r="107" s="60" customFormat="1" x14ac:dyDescent="0.25"/>
    <row r="108" s="60" customFormat="1" x14ac:dyDescent="0.25"/>
    <row r="109" s="60" customFormat="1" x14ac:dyDescent="0.25"/>
    <row r="110" s="60" customFormat="1" x14ac:dyDescent="0.25"/>
    <row r="111" s="60" customFormat="1" x14ac:dyDescent="0.25"/>
    <row r="112" s="60" customFormat="1" x14ac:dyDescent="0.25"/>
    <row r="113" s="60" customFormat="1" x14ac:dyDescent="0.25"/>
    <row r="114" s="60" customFormat="1" x14ac:dyDescent="0.25"/>
    <row r="115" s="60" customFormat="1" x14ac:dyDescent="0.25"/>
    <row r="116" s="60" customFormat="1" x14ac:dyDescent="0.25"/>
    <row r="117" s="60" customFormat="1" x14ac:dyDescent="0.25"/>
    <row r="118" s="60" customFormat="1" x14ac:dyDescent="0.25"/>
    <row r="119" s="60" customFormat="1" x14ac:dyDescent="0.25"/>
    <row r="120" s="60" customFormat="1" x14ac:dyDescent="0.25"/>
    <row r="121" s="60" customFormat="1" x14ac:dyDescent="0.25"/>
    <row r="122" s="60" customFormat="1" x14ac:dyDescent="0.25"/>
    <row r="123" s="60" customFormat="1" x14ac:dyDescent="0.25"/>
    <row r="124" s="60" customFormat="1" x14ac:dyDescent="0.25"/>
    <row r="125" s="60" customFormat="1" x14ac:dyDescent="0.25"/>
    <row r="126" s="60" customFormat="1" x14ac:dyDescent="0.25"/>
    <row r="127" s="60" customFormat="1" x14ac:dyDescent="0.25"/>
    <row r="128" s="60" customFormat="1" x14ac:dyDescent="0.25"/>
    <row r="129" s="60" customFormat="1" x14ac:dyDescent="0.25"/>
    <row r="130" s="60" customFormat="1" x14ac:dyDescent="0.25"/>
    <row r="131" s="60" customFormat="1" x14ac:dyDescent="0.25"/>
    <row r="132" s="60" customFormat="1" x14ac:dyDescent="0.25"/>
    <row r="133" s="60" customFormat="1" x14ac:dyDescent="0.25"/>
    <row r="134" s="60" customFormat="1" x14ac:dyDescent="0.25"/>
    <row r="135" s="60" customFormat="1" x14ac:dyDescent="0.25"/>
    <row r="136" s="60" customFormat="1" x14ac:dyDescent="0.25"/>
    <row r="137" s="60" customFormat="1" x14ac:dyDescent="0.25"/>
    <row r="138" s="60" customFormat="1" x14ac:dyDescent="0.25"/>
    <row r="139" s="60" customFormat="1" x14ac:dyDescent="0.25"/>
    <row r="140" s="60" customFormat="1" x14ac:dyDescent="0.25"/>
    <row r="141" s="60" customFormat="1" x14ac:dyDescent="0.25"/>
    <row r="142" s="60" customFormat="1" x14ac:dyDescent="0.25"/>
    <row r="143" s="60" customFormat="1" x14ac:dyDescent="0.25"/>
    <row r="144" s="60" customFormat="1" x14ac:dyDescent="0.25"/>
    <row r="145" s="60" customFormat="1" x14ac:dyDescent="0.25"/>
    <row r="146" s="60" customFormat="1" x14ac:dyDescent="0.25"/>
    <row r="147" s="60" customFormat="1" x14ac:dyDescent="0.25"/>
    <row r="148" s="60" customFormat="1" x14ac:dyDescent="0.25"/>
    <row r="149" s="60" customFormat="1" x14ac:dyDescent="0.25"/>
    <row r="150" s="60" customFormat="1" x14ac:dyDescent="0.25"/>
    <row r="151" s="60" customFormat="1" x14ac:dyDescent="0.25"/>
    <row r="152" s="60" customFormat="1" x14ac:dyDescent="0.25"/>
    <row r="153" s="60" customFormat="1" x14ac:dyDescent="0.25"/>
    <row r="154" s="60" customFormat="1" x14ac:dyDescent="0.25"/>
    <row r="155" s="60" customFormat="1" x14ac:dyDescent="0.25"/>
    <row r="156" s="60" customFormat="1" x14ac:dyDescent="0.25"/>
    <row r="157" s="60" customFormat="1" x14ac:dyDescent="0.25"/>
    <row r="158" s="60" customFormat="1" x14ac:dyDescent="0.25"/>
    <row r="159" s="60" customFormat="1" x14ac:dyDescent="0.25"/>
    <row r="160" s="60" customFormat="1" x14ac:dyDescent="0.25"/>
    <row r="161" s="60" customFormat="1" x14ac:dyDescent="0.25"/>
    <row r="162" s="60" customFormat="1" x14ac:dyDescent="0.25"/>
    <row r="163" s="60" customFormat="1" x14ac:dyDescent="0.25"/>
    <row r="164" s="60" customFormat="1" x14ac:dyDescent="0.25"/>
    <row r="165" s="60" customFormat="1" x14ac:dyDescent="0.25"/>
    <row r="166" s="60" customFormat="1" x14ac:dyDescent="0.25"/>
    <row r="167" s="60" customFormat="1" x14ac:dyDescent="0.25"/>
    <row r="168" s="60" customFormat="1" x14ac:dyDescent="0.25"/>
    <row r="169" s="60" customFormat="1" x14ac:dyDescent="0.25"/>
    <row r="170" s="60" customFormat="1" x14ac:dyDescent="0.25"/>
    <row r="171" s="60" customFormat="1" x14ac:dyDescent="0.25"/>
    <row r="172" s="60" customFormat="1" x14ac:dyDescent="0.25"/>
    <row r="173" s="60" customFormat="1" x14ac:dyDescent="0.25"/>
    <row r="174" s="60" customFormat="1" x14ac:dyDescent="0.25"/>
    <row r="175" s="60" customFormat="1" x14ac:dyDescent="0.25"/>
    <row r="176" s="60" customFormat="1" x14ac:dyDescent="0.25"/>
    <row r="177" s="60" customFormat="1" x14ac:dyDescent="0.25"/>
    <row r="178" s="60" customFormat="1" x14ac:dyDescent="0.25"/>
    <row r="179" s="60" customFormat="1" x14ac:dyDescent="0.25"/>
    <row r="180" s="60" customFormat="1" x14ac:dyDescent="0.25"/>
    <row r="181" s="60" customFormat="1" x14ac:dyDescent="0.25"/>
    <row r="182" s="60" customFormat="1" x14ac:dyDescent="0.25"/>
    <row r="183" s="60" customFormat="1" x14ac:dyDescent="0.25"/>
    <row r="184" s="60" customFormat="1" x14ac:dyDescent="0.25"/>
    <row r="185" s="60" customFormat="1" x14ac:dyDescent="0.25"/>
    <row r="186" s="60" customFormat="1" x14ac:dyDescent="0.25"/>
    <row r="187" s="60" customFormat="1" x14ac:dyDescent="0.25"/>
    <row r="188" s="60" customFormat="1" x14ac:dyDescent="0.25"/>
    <row r="189" s="60" customFormat="1" x14ac:dyDescent="0.25"/>
    <row r="190" s="60" customFormat="1" x14ac:dyDescent="0.25"/>
    <row r="191" s="60" customFormat="1" x14ac:dyDescent="0.25"/>
    <row r="192" s="60" customFormat="1" x14ac:dyDescent="0.25"/>
    <row r="193" s="60" customFormat="1" x14ac:dyDescent="0.25"/>
    <row r="194" s="60" customFormat="1" x14ac:dyDescent="0.25"/>
    <row r="195" s="60" customFormat="1" x14ac:dyDescent="0.25"/>
    <row r="196" s="60" customFormat="1" x14ac:dyDescent="0.25"/>
    <row r="197" s="60" customFormat="1" x14ac:dyDescent="0.25"/>
    <row r="198" s="60" customFormat="1" x14ac:dyDescent="0.25"/>
    <row r="199" s="60" customFormat="1" x14ac:dyDescent="0.25"/>
    <row r="200" s="60" customFormat="1" x14ac:dyDescent="0.25"/>
    <row r="201" s="60" customFormat="1" x14ac:dyDescent="0.25"/>
    <row r="202" s="60" customFormat="1" x14ac:dyDescent="0.25"/>
    <row r="203" s="60" customFormat="1" x14ac:dyDescent="0.25"/>
    <row r="204" s="60" customFormat="1" x14ac:dyDescent="0.25"/>
    <row r="205" s="60" customFormat="1" x14ac:dyDescent="0.25"/>
    <row r="206" s="60" customFormat="1" x14ac:dyDescent="0.25"/>
    <row r="207" s="60" customFormat="1" x14ac:dyDescent="0.25"/>
    <row r="208" s="60" customFormat="1" x14ac:dyDescent="0.25"/>
    <row r="209" s="60" customFormat="1" x14ac:dyDescent="0.25"/>
    <row r="210" s="60" customFormat="1" x14ac:dyDescent="0.25"/>
    <row r="211" s="60" customFormat="1" x14ac:dyDescent="0.25"/>
    <row r="212" s="60" customFormat="1" x14ac:dyDescent="0.25"/>
    <row r="213" s="60" customFormat="1" x14ac:dyDescent="0.25"/>
    <row r="214" s="60" customFormat="1" x14ac:dyDescent="0.25"/>
    <row r="215" s="60" customFormat="1" x14ac:dyDescent="0.25"/>
    <row r="216" s="60" customFormat="1" x14ac:dyDescent="0.25"/>
    <row r="217" s="60" customFormat="1" x14ac:dyDescent="0.25"/>
    <row r="218" s="60" customFormat="1" x14ac:dyDescent="0.25"/>
    <row r="219" s="60" customFormat="1" x14ac:dyDescent="0.25"/>
    <row r="220" s="60" customFormat="1" x14ac:dyDescent="0.25"/>
    <row r="221" s="60" customFormat="1" x14ac:dyDescent="0.25"/>
    <row r="222" s="60" customFormat="1" x14ac:dyDescent="0.25"/>
    <row r="223" s="60" customFormat="1" x14ac:dyDescent="0.25"/>
  </sheetData>
  <sheetProtection algorithmName="SHA-512" hashValue="pJnj4QzJy5CopHaAm+7kgnDNuV64GYeDaWXrjFG7ZUUhnm0+uMh2fXJbdN1A5qnXSuUhQTVLt3R6n7oYgv9U4g==" saltValue="Qv8JVWvBitAiqzpPDgrqtQ==" spinCount="100000" sheet="1" objects="1" scenarios="1" selectLockedCells="1" selectUnlockedCells="1"/>
  <customSheetViews>
    <customSheetView guid="{D8312950-E576-4135-AF64-A034CFB4E6FC}" showPageBreaks="1">
      <selection activeCell="AD31" sqref="AD31"/>
      <pageMargins left="0.7" right="0.7" top="0.75" bottom="0.75" header="0.3" footer="0.3"/>
      <pageSetup paperSize="9" orientation="landscape" verticalDpi="0" r:id="rId1"/>
    </customSheetView>
  </customSheetViews>
  <mergeCells count="21">
    <mergeCell ref="W22:Y22"/>
    <mergeCell ref="C16:E16"/>
    <mergeCell ref="I16:J16"/>
    <mergeCell ref="N16:O16"/>
    <mergeCell ref="S16:T16"/>
    <mergeCell ref="B1:Z1"/>
    <mergeCell ref="N29:O29"/>
    <mergeCell ref="S29:T29"/>
    <mergeCell ref="W29:Y29"/>
    <mergeCell ref="S22:T22"/>
    <mergeCell ref="W10:Y10"/>
    <mergeCell ref="C10:E10"/>
    <mergeCell ref="I10:J10"/>
    <mergeCell ref="N10:O10"/>
    <mergeCell ref="S10:T10"/>
    <mergeCell ref="W16:Y16"/>
    <mergeCell ref="C22:E22"/>
    <mergeCell ref="I22:J22"/>
    <mergeCell ref="N22:O22"/>
    <mergeCell ref="C29:E29"/>
    <mergeCell ref="I29:J29"/>
  </mergeCells>
  <conditionalFormatting sqref="D9:X9">
    <cfRule type="colorScale" priority="4">
      <colorScale>
        <cfvo type="min"/>
        <cfvo type="percentile" val="50"/>
        <cfvo type="max"/>
        <color rgb="FFF8696B"/>
        <color rgb="FFFFEB84"/>
        <color rgb="FF63BE7B"/>
      </colorScale>
    </cfRule>
  </conditionalFormatting>
  <conditionalFormatting sqref="D15:X15">
    <cfRule type="colorScale" priority="3">
      <colorScale>
        <cfvo type="min"/>
        <cfvo type="percentile" val="50"/>
        <cfvo type="max"/>
        <color rgb="FFF8696B"/>
        <color rgb="FFFFEB84"/>
        <color rgb="FF63BE7B"/>
      </colorScale>
    </cfRule>
  </conditionalFormatting>
  <conditionalFormatting sqref="D21:X21">
    <cfRule type="colorScale" priority="2">
      <colorScale>
        <cfvo type="min"/>
        <cfvo type="percentile" val="50"/>
        <cfvo type="max"/>
        <color rgb="FFF8696B"/>
        <color rgb="FFFFEB84"/>
        <color rgb="FF63BE7B"/>
      </colorScale>
    </cfRule>
  </conditionalFormatting>
  <conditionalFormatting sqref="D27:X28">
    <cfRule type="colorScale" priority="1">
      <colorScale>
        <cfvo type="min"/>
        <cfvo type="percentile" val="50"/>
        <cfvo type="max"/>
        <color rgb="FFF8696B"/>
        <color rgb="FFFFEB84"/>
        <color rgb="FF63BE7B"/>
      </colorScale>
    </cfRule>
  </conditionalFormatting>
  <pageMargins left="0.7" right="0.7" top="0.75" bottom="0.75" header="0.3" footer="0.3"/>
  <pageSetup paperSize="9" scale="50" fitToHeight="0" orientation="landscape" verticalDpi="0" r:id="rId2"/>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85"/>
  <sheetViews>
    <sheetView zoomScale="85" zoomScaleNormal="85" workbookViewId="0">
      <selection activeCell="D77" sqref="D77"/>
    </sheetView>
  </sheetViews>
  <sheetFormatPr defaultRowHeight="15" x14ac:dyDescent="0.25"/>
  <cols>
    <col min="3" max="3" width="59.42578125" bestFit="1" customWidth="1"/>
    <col min="5" max="5" width="6.7109375" bestFit="1" customWidth="1"/>
    <col min="6" max="6" width="12.140625" bestFit="1" customWidth="1"/>
    <col min="8" max="8" width="10.85546875" bestFit="1" customWidth="1"/>
    <col min="9" max="9" width="15.5703125" bestFit="1" customWidth="1"/>
  </cols>
  <sheetData>
    <row r="1" spans="1:8" x14ac:dyDescent="0.25">
      <c r="C1" s="1" t="s">
        <v>1</v>
      </c>
      <c r="D1" s="1" t="s">
        <v>58</v>
      </c>
      <c r="E1" s="1"/>
      <c r="F1" s="1"/>
      <c r="G1" s="2"/>
    </row>
    <row r="2" spans="1:8" ht="15" customHeight="1" x14ac:dyDescent="0.25">
      <c r="A2" s="92" t="s">
        <v>30</v>
      </c>
      <c r="B2" s="2" t="s">
        <v>0</v>
      </c>
      <c r="C2" s="3" t="str">
        <f>Afwegingskader!C5</f>
        <v>Staat de Projectontwikelaar/ Gebouwbeheerder open om riothermie nader te onderzoeken?</v>
      </c>
    </row>
    <row r="3" spans="1:8" x14ac:dyDescent="0.25">
      <c r="A3" s="92"/>
      <c r="C3" t="s">
        <v>68</v>
      </c>
      <c r="D3">
        <v>5</v>
      </c>
    </row>
    <row r="4" spans="1:8" x14ac:dyDescent="0.25">
      <c r="A4" s="92"/>
      <c r="C4" t="s">
        <v>69</v>
      </c>
      <c r="D4">
        <v>0</v>
      </c>
    </row>
    <row r="5" spans="1:8" x14ac:dyDescent="0.25">
      <c r="A5" s="92"/>
    </row>
    <row r="6" spans="1:8" x14ac:dyDescent="0.25">
      <c r="A6" s="92"/>
      <c r="B6" s="2" t="s">
        <v>2</v>
      </c>
      <c r="C6" s="3" t="str">
        <f>Afwegingskader!C7</f>
        <v>Is er 1 partij die als trekker van het project wordt erkend</v>
      </c>
    </row>
    <row r="7" spans="1:8" x14ac:dyDescent="0.25">
      <c r="A7" s="92"/>
      <c r="C7" t="s">
        <v>68</v>
      </c>
      <c r="D7">
        <v>5</v>
      </c>
      <c r="H7" s="7"/>
    </row>
    <row r="8" spans="1:8" x14ac:dyDescent="0.25">
      <c r="A8" s="92"/>
      <c r="C8" t="s">
        <v>69</v>
      </c>
      <c r="D8">
        <v>-5</v>
      </c>
    </row>
    <row r="9" spans="1:8" x14ac:dyDescent="0.25">
      <c r="A9" s="92"/>
    </row>
    <row r="10" spans="1:8" x14ac:dyDescent="0.25">
      <c r="A10" s="92"/>
      <c r="B10" s="2" t="s">
        <v>7</v>
      </c>
      <c r="C10" s="3" t="str">
        <f>Afwegingskader!C9</f>
        <v>Is de stad / gemeente betrokken in uw project</v>
      </c>
    </row>
    <row r="11" spans="1:8" x14ac:dyDescent="0.25">
      <c r="A11" s="92"/>
      <c r="C11" t="s">
        <v>68</v>
      </c>
      <c r="D11">
        <v>5</v>
      </c>
    </row>
    <row r="12" spans="1:8" x14ac:dyDescent="0.25">
      <c r="A12" s="92"/>
      <c r="C12" t="s">
        <v>69</v>
      </c>
      <c r="D12">
        <v>-5</v>
      </c>
    </row>
    <row r="13" spans="1:8" x14ac:dyDescent="0.25">
      <c r="A13" s="92"/>
    </row>
    <row r="14" spans="1:8" x14ac:dyDescent="0.25">
      <c r="A14" s="92"/>
      <c r="B14" s="2" t="s">
        <v>8</v>
      </c>
      <c r="C14" s="3" t="str">
        <f>Afwegingskader!C11</f>
        <v>Is de rioolbeheerder betrokken in uw project</v>
      </c>
    </row>
    <row r="15" spans="1:8" x14ac:dyDescent="0.25">
      <c r="A15" s="92"/>
      <c r="C15" t="s">
        <v>4</v>
      </c>
      <c r="D15">
        <v>5</v>
      </c>
    </row>
    <row r="16" spans="1:8" x14ac:dyDescent="0.25">
      <c r="A16" s="92"/>
      <c r="C16" t="s">
        <v>5</v>
      </c>
      <c r="D16">
        <v>-5</v>
      </c>
    </row>
    <row r="17" spans="1:8" x14ac:dyDescent="0.25">
      <c r="A17" s="92"/>
    </row>
    <row r="18" spans="1:8" x14ac:dyDescent="0.25">
      <c r="A18" s="92"/>
      <c r="B18" s="2" t="s">
        <v>12</v>
      </c>
      <c r="C18" s="3" t="str">
        <f>Afwegingskader!C13</f>
        <v>Hoe belangrijk is duurzaamheid bij de leden van het projectteam</v>
      </c>
    </row>
    <row r="19" spans="1:8" x14ac:dyDescent="0.25">
      <c r="A19" s="92"/>
      <c r="B19" s="2"/>
      <c r="C19" s="4" t="s">
        <v>63</v>
      </c>
      <c r="D19">
        <v>5</v>
      </c>
    </row>
    <row r="20" spans="1:8" x14ac:dyDescent="0.25">
      <c r="A20" s="92"/>
      <c r="B20" s="2"/>
      <c r="C20" s="4" t="s">
        <v>65</v>
      </c>
      <c r="D20">
        <v>-5</v>
      </c>
    </row>
    <row r="21" spans="1:8" x14ac:dyDescent="0.25">
      <c r="A21" s="92"/>
      <c r="B21" s="2"/>
      <c r="C21" s="4" t="s">
        <v>64</v>
      </c>
      <c r="D21">
        <v>0</v>
      </c>
    </row>
    <row r="22" spans="1:8" x14ac:dyDescent="0.25">
      <c r="A22" s="92"/>
    </row>
    <row r="23" spans="1:8" x14ac:dyDescent="0.25">
      <c r="A23" s="92"/>
      <c r="B23" s="2"/>
      <c r="C23" s="3"/>
    </row>
    <row r="24" spans="1:8" x14ac:dyDescent="0.25">
      <c r="A24" s="92"/>
    </row>
    <row r="25" spans="1:8" ht="15" customHeight="1" x14ac:dyDescent="0.25">
      <c r="A25" s="94" t="s">
        <v>31</v>
      </c>
      <c r="B25" s="20" t="s">
        <v>11</v>
      </c>
      <c r="C25" s="21" t="str">
        <f>Afwegingskader!C15</f>
        <v>Totale grondoppervlakte site</v>
      </c>
      <c r="D25" t="s">
        <v>10</v>
      </c>
    </row>
    <row r="26" spans="1:8" x14ac:dyDescent="0.25">
      <c r="A26" s="94"/>
    </row>
    <row r="27" spans="1:8" x14ac:dyDescent="0.25">
      <c r="A27" s="94"/>
      <c r="B27" s="2" t="s">
        <v>13</v>
      </c>
      <c r="C27" s="3" t="str">
        <f>Afwegingskader!C17</f>
        <v>Aan te sluiten type gebouw(en)</v>
      </c>
      <c r="E27" s="11"/>
    </row>
    <row r="28" spans="1:8" x14ac:dyDescent="0.25">
      <c r="A28" s="94"/>
      <c r="B28" s="5" t="s">
        <v>135</v>
      </c>
      <c r="C28" s="3" t="str">
        <f>Afwegingskader!D18</f>
        <v>Aard</v>
      </c>
      <c r="E28" s="11"/>
    </row>
    <row r="29" spans="1:8" x14ac:dyDescent="0.25">
      <c r="A29" s="94"/>
      <c r="B29" s="5"/>
      <c r="C29" t="s">
        <v>171</v>
      </c>
      <c r="D29">
        <v>-5</v>
      </c>
      <c r="H29" t="s">
        <v>80</v>
      </c>
    </row>
    <row r="30" spans="1:8" x14ac:dyDescent="0.25">
      <c r="A30" s="94"/>
      <c r="C30" t="s">
        <v>36</v>
      </c>
      <c r="D30" t="s">
        <v>97</v>
      </c>
      <c r="H30" t="s">
        <v>81</v>
      </c>
    </row>
    <row r="31" spans="1:8" x14ac:dyDescent="0.25">
      <c r="A31" s="94"/>
      <c r="C31" t="s">
        <v>175</v>
      </c>
      <c r="D31">
        <v>5</v>
      </c>
      <c r="H31" t="s">
        <v>82</v>
      </c>
    </row>
    <row r="32" spans="1:8" x14ac:dyDescent="0.25">
      <c r="A32" s="94"/>
      <c r="C32" t="s">
        <v>176</v>
      </c>
      <c r="D32">
        <v>0</v>
      </c>
      <c r="H32" t="s">
        <v>83</v>
      </c>
    </row>
    <row r="33" spans="1:8" x14ac:dyDescent="0.25">
      <c r="A33" s="94"/>
      <c r="H33" t="s">
        <v>84</v>
      </c>
    </row>
    <row r="34" spans="1:8" x14ac:dyDescent="0.25">
      <c r="A34" s="94"/>
      <c r="B34" s="5" t="s">
        <v>136</v>
      </c>
      <c r="C34" s="3" t="str">
        <f>Afwegingskader!C18</f>
        <v>Functie</v>
      </c>
      <c r="H34" t="s">
        <v>85</v>
      </c>
    </row>
    <row r="35" spans="1:8" x14ac:dyDescent="0.25">
      <c r="A35" s="94"/>
      <c r="C35" s="4" t="s">
        <v>54</v>
      </c>
      <c r="D35" t="s">
        <v>10</v>
      </c>
      <c r="H35" t="s">
        <v>86</v>
      </c>
    </row>
    <row r="36" spans="1:8" x14ac:dyDescent="0.25">
      <c r="A36" s="94"/>
      <c r="C36" s="4" t="s">
        <v>50</v>
      </c>
      <c r="D36" t="s">
        <v>10</v>
      </c>
      <c r="H36" t="s">
        <v>87</v>
      </c>
    </row>
    <row r="37" spans="1:8" x14ac:dyDescent="0.25">
      <c r="A37" s="94"/>
      <c r="C37" s="4" t="s">
        <v>49</v>
      </c>
      <c r="D37" t="s">
        <v>10</v>
      </c>
      <c r="H37" t="s">
        <v>88</v>
      </c>
    </row>
    <row r="38" spans="1:8" x14ac:dyDescent="0.25">
      <c r="A38" s="94"/>
      <c r="C38" s="4" t="s">
        <v>66</v>
      </c>
      <c r="D38" t="s">
        <v>10</v>
      </c>
      <c r="H38" t="s">
        <v>89</v>
      </c>
    </row>
    <row r="39" spans="1:8" x14ac:dyDescent="0.25">
      <c r="A39" s="94"/>
      <c r="C39" s="4" t="s">
        <v>53</v>
      </c>
      <c r="D39" t="s">
        <v>10</v>
      </c>
    </row>
    <row r="40" spans="1:8" x14ac:dyDescent="0.25">
      <c r="A40" s="94"/>
      <c r="C40" s="4" t="s">
        <v>51</v>
      </c>
      <c r="D40" t="s">
        <v>10</v>
      </c>
    </row>
    <row r="41" spans="1:8" x14ac:dyDescent="0.25">
      <c r="A41" s="94"/>
      <c r="C41" s="4" t="s">
        <v>55</v>
      </c>
      <c r="D41" t="s">
        <v>10</v>
      </c>
    </row>
    <row r="42" spans="1:8" x14ac:dyDescent="0.25">
      <c r="A42" s="94"/>
      <c r="C42" s="4" t="s">
        <v>67</v>
      </c>
      <c r="D42" t="s">
        <v>10</v>
      </c>
    </row>
    <row r="43" spans="1:8" x14ac:dyDescent="0.25">
      <c r="A43" s="94"/>
      <c r="C43" s="4" t="s">
        <v>52</v>
      </c>
      <c r="D43" t="s">
        <v>10</v>
      </c>
    </row>
    <row r="44" spans="1:8" x14ac:dyDescent="0.25">
      <c r="A44" s="94"/>
      <c r="C44" s="4" t="s">
        <v>44</v>
      </c>
      <c r="D44" t="s">
        <v>10</v>
      </c>
    </row>
    <row r="45" spans="1:8" x14ac:dyDescent="0.25">
      <c r="A45" s="94"/>
      <c r="C45" s="4"/>
    </row>
    <row r="46" spans="1:8" x14ac:dyDescent="0.25">
      <c r="A46" s="94"/>
      <c r="B46" s="5" t="s">
        <v>137</v>
      </c>
      <c r="C46" s="9" t="str">
        <f>Afwegingskader!F18</f>
        <v>Koeling</v>
      </c>
      <c r="E46" s="10"/>
    </row>
    <row r="47" spans="1:8" x14ac:dyDescent="0.25">
      <c r="A47" s="94"/>
      <c r="B47" s="5"/>
      <c r="C47" t="s">
        <v>68</v>
      </c>
      <c r="D47">
        <v>5</v>
      </c>
      <c r="E47" s="10"/>
    </row>
    <row r="48" spans="1:8" x14ac:dyDescent="0.25">
      <c r="A48" s="94"/>
      <c r="B48" s="5"/>
      <c r="C48" t="s">
        <v>69</v>
      </c>
      <c r="D48">
        <v>0</v>
      </c>
      <c r="E48" s="10"/>
    </row>
    <row r="49" spans="1:6" ht="15" customHeight="1" x14ac:dyDescent="0.25">
      <c r="A49" s="93" t="s">
        <v>32</v>
      </c>
    </row>
    <row r="50" spans="1:6" ht="15" customHeight="1" x14ac:dyDescent="0.25">
      <c r="A50" s="93"/>
      <c r="B50" s="2" t="s">
        <v>134</v>
      </c>
      <c r="C50" s="3" t="str">
        <f>Afwegingskader!C31</f>
        <v>Zijn de warmtevragers gelegen langs een gescheiden riolering DWA - HWA of wordt dit in de nabije toekomst voorzien? (zie geopunt kaart: …)</v>
      </c>
    </row>
    <row r="51" spans="1:6" ht="15" customHeight="1" x14ac:dyDescent="0.25">
      <c r="A51" s="93"/>
      <c r="B51" s="2"/>
      <c r="C51" t="s">
        <v>68</v>
      </c>
      <c r="D51">
        <v>5</v>
      </c>
    </row>
    <row r="52" spans="1:6" ht="15" customHeight="1" x14ac:dyDescent="0.25">
      <c r="A52" s="93"/>
      <c r="C52" t="s">
        <v>172</v>
      </c>
      <c r="D52">
        <v>0</v>
      </c>
    </row>
    <row r="53" spans="1:6" ht="15" customHeight="1" x14ac:dyDescent="0.25">
      <c r="A53" s="93"/>
      <c r="C53" s="14" t="s">
        <v>46</v>
      </c>
      <c r="D53">
        <v>0</v>
      </c>
    </row>
    <row r="54" spans="1:6" ht="15" customHeight="1" x14ac:dyDescent="0.25">
      <c r="A54" s="93"/>
    </row>
    <row r="55" spans="1:6" x14ac:dyDescent="0.25">
      <c r="A55" s="93"/>
      <c r="B55" s="2" t="s">
        <v>25</v>
      </c>
      <c r="C55" s="9" t="str">
        <f>Afwegingskader!C33</f>
        <v>Afstand riolering ten opzichte van de aan te sluiten stookplaats</v>
      </c>
    </row>
    <row r="56" spans="1:6" x14ac:dyDescent="0.25">
      <c r="A56" s="93"/>
      <c r="B56" s="2"/>
      <c r="C56" s="8" t="s">
        <v>24</v>
      </c>
      <c r="D56">
        <v>-5</v>
      </c>
    </row>
    <row r="57" spans="1:6" x14ac:dyDescent="0.25">
      <c r="A57" s="93"/>
      <c r="C57" s="6" t="s">
        <v>23</v>
      </c>
      <c r="D57">
        <v>10</v>
      </c>
    </row>
    <row r="58" spans="1:6" x14ac:dyDescent="0.25">
      <c r="A58" s="93"/>
      <c r="C58" s="6" t="s">
        <v>98</v>
      </c>
      <c r="D58">
        <v>5</v>
      </c>
    </row>
    <row r="59" spans="1:6" x14ac:dyDescent="0.25">
      <c r="A59" s="93"/>
      <c r="C59" s="6" t="s">
        <v>46</v>
      </c>
      <c r="D59">
        <v>0</v>
      </c>
    </row>
    <row r="60" spans="1:6" x14ac:dyDescent="0.25">
      <c r="A60" s="93"/>
    </row>
    <row r="61" spans="1:6" x14ac:dyDescent="0.25">
      <c r="A61" s="93"/>
      <c r="B61" s="2" t="s">
        <v>26</v>
      </c>
      <c r="C61" s="3" t="str">
        <f>Afwegingskader!C35</f>
        <v>Gegarandeerd minimumdebiet riolering (indien gekend - eventueel op te vragen bij de rioolbeheerder)</v>
      </c>
    </row>
    <row r="62" spans="1:6" x14ac:dyDescent="0.25">
      <c r="A62" s="93"/>
      <c r="C62" s="34" t="s">
        <v>61</v>
      </c>
      <c r="D62">
        <v>0</v>
      </c>
      <c r="E62">
        <f>IF($I$84=0,1,0)</f>
        <v>0</v>
      </c>
      <c r="F62">
        <f>E62*D62</f>
        <v>0</v>
      </c>
    </row>
    <row r="63" spans="1:6" x14ac:dyDescent="0.25">
      <c r="A63" s="93"/>
      <c r="C63" s="34" t="s">
        <v>100</v>
      </c>
      <c r="D63">
        <v>-100</v>
      </c>
      <c r="E63">
        <f>IF(AND(E62=0,I84&lt;10),1,0)</f>
        <v>0</v>
      </c>
      <c r="F63">
        <f t="shared" ref="F63:F67" si="0">E63*D63</f>
        <v>0</v>
      </c>
    </row>
    <row r="64" spans="1:6" x14ac:dyDescent="0.25">
      <c r="A64" s="93"/>
      <c r="C64" s="34" t="s">
        <v>107</v>
      </c>
      <c r="D64">
        <v>5</v>
      </c>
      <c r="E64">
        <f>IF(AND(E63=0,E62=0,I84&lt;=20),1,0)</f>
        <v>0</v>
      </c>
      <c r="F64">
        <f t="shared" si="0"/>
        <v>0</v>
      </c>
    </row>
    <row r="65" spans="1:6" x14ac:dyDescent="0.25">
      <c r="A65" s="93"/>
      <c r="C65" s="34" t="s">
        <v>108</v>
      </c>
      <c r="D65">
        <v>9</v>
      </c>
      <c r="E65">
        <f>IF(AND(E62=0,E64=0,E63=0,I84&lt;=30),1,0)</f>
        <v>0</v>
      </c>
      <c r="F65">
        <f t="shared" ref="F65:F66" si="1">E65*D65</f>
        <v>0</v>
      </c>
    </row>
    <row r="66" spans="1:6" x14ac:dyDescent="0.25">
      <c r="A66" s="93"/>
      <c r="C66" s="34" t="s">
        <v>109</v>
      </c>
      <c r="D66">
        <v>12</v>
      </c>
      <c r="E66">
        <f>IF(AND(E62=0,E63=0,E65=0,E64=0,I84&lt;=40),1,0)</f>
        <v>1</v>
      </c>
      <c r="F66">
        <f t="shared" si="1"/>
        <v>12</v>
      </c>
    </row>
    <row r="67" spans="1:6" x14ac:dyDescent="0.25">
      <c r="A67" s="93"/>
      <c r="C67" s="34" t="s">
        <v>166</v>
      </c>
      <c r="D67">
        <v>15</v>
      </c>
      <c r="E67">
        <f>IF(I84&gt;40,1,0)</f>
        <v>0</v>
      </c>
      <c r="F67">
        <f t="shared" si="0"/>
        <v>0</v>
      </c>
    </row>
    <row r="68" spans="1:6" x14ac:dyDescent="0.25">
      <c r="A68" s="93"/>
    </row>
    <row r="69" spans="1:6" x14ac:dyDescent="0.25">
      <c r="A69" s="93"/>
      <c r="B69" s="2" t="s">
        <v>27</v>
      </c>
      <c r="C69" s="3" t="str">
        <f>Afwegingskader!C37</f>
        <v>Diameter riolering</v>
      </c>
      <c r="E69" s="10"/>
    </row>
    <row r="70" spans="1:6" x14ac:dyDescent="0.25">
      <c r="A70" s="93"/>
      <c r="B70" s="2"/>
      <c r="C70" t="s">
        <v>47</v>
      </c>
      <c r="D70">
        <v>-100</v>
      </c>
    </row>
    <row r="71" spans="1:6" x14ac:dyDescent="0.25">
      <c r="A71" s="93"/>
      <c r="C71" s="7" t="s">
        <v>48</v>
      </c>
      <c r="D71">
        <v>5</v>
      </c>
      <c r="E71" s="10"/>
    </row>
    <row r="72" spans="1:6" x14ac:dyDescent="0.25">
      <c r="A72" s="93"/>
      <c r="C72" s="14" t="s">
        <v>46</v>
      </c>
      <c r="D72">
        <v>0</v>
      </c>
      <c r="E72" s="10"/>
    </row>
    <row r="73" spans="1:6" x14ac:dyDescent="0.25">
      <c r="A73" s="93"/>
    </row>
    <row r="74" spans="1:6" x14ac:dyDescent="0.25">
      <c r="A74" s="93"/>
      <c r="B74" s="2" t="s">
        <v>59</v>
      </c>
      <c r="C74" s="3" t="str">
        <f>Afwegingskader!C39</f>
        <v>Aantal IE stroomopwaarts( indien gekend - eventueel op te vragen bij de rioolbeheerder)</v>
      </c>
      <c r="D74" t="s">
        <v>110</v>
      </c>
    </row>
    <row r="75" spans="1:6" x14ac:dyDescent="0.25">
      <c r="A75" s="93"/>
    </row>
    <row r="76" spans="1:6" x14ac:dyDescent="0.25">
      <c r="A76" s="93"/>
      <c r="B76" s="2" t="s">
        <v>138</v>
      </c>
      <c r="C76" s="3" t="str">
        <f>Afwegingskader!C41</f>
        <v>Staat riolering</v>
      </c>
    </row>
    <row r="77" spans="1:6" x14ac:dyDescent="0.25">
      <c r="A77" s="93"/>
      <c r="B77" s="2"/>
      <c r="C77" t="s">
        <v>34</v>
      </c>
      <c r="D77">
        <v>0</v>
      </c>
    </row>
    <row r="78" spans="1:6" x14ac:dyDescent="0.25">
      <c r="A78" s="93"/>
      <c r="C78" s="14" t="s">
        <v>46</v>
      </c>
      <c r="D78">
        <v>0</v>
      </c>
    </row>
    <row r="79" spans="1:6" x14ac:dyDescent="0.25">
      <c r="A79" s="93"/>
      <c r="C79" t="s">
        <v>45</v>
      </c>
      <c r="D79">
        <v>-5</v>
      </c>
    </row>
    <row r="80" spans="1:6" x14ac:dyDescent="0.25">
      <c r="A80" s="93"/>
      <c r="C80" t="s">
        <v>35</v>
      </c>
      <c r="D80">
        <v>10</v>
      </c>
    </row>
    <row r="81" spans="1:9" x14ac:dyDescent="0.25">
      <c r="A81" s="93"/>
      <c r="C81" t="s">
        <v>118</v>
      </c>
      <c r="D81">
        <v>5</v>
      </c>
    </row>
    <row r="83" spans="1:9" x14ac:dyDescent="0.25">
      <c r="F83" t="s">
        <v>99</v>
      </c>
      <c r="G83" t="s">
        <v>103</v>
      </c>
      <c r="H83" t="s">
        <v>101</v>
      </c>
      <c r="I83" t="s">
        <v>104</v>
      </c>
    </row>
    <row r="84" spans="1:9" x14ac:dyDescent="0.25">
      <c r="F84" t="s">
        <v>174</v>
      </c>
      <c r="G84">
        <f>Afwegingskader!D35</f>
        <v>40</v>
      </c>
      <c r="I84">
        <f>IF(G84&lt;&gt;0,G84,G85)</f>
        <v>40</v>
      </c>
    </row>
    <row r="85" spans="1:9" x14ac:dyDescent="0.25">
      <c r="F85" t="s">
        <v>102</v>
      </c>
      <c r="G85">
        <f>H85*150/24/3600</f>
        <v>86.805555555555557</v>
      </c>
      <c r="H85">
        <f>Afwegingskader!D39</f>
        <v>50000</v>
      </c>
    </row>
  </sheetData>
  <sheetProtection sheet="1" objects="1" scenarios="1" selectLockedCells="1" selectUnlockedCells="1"/>
  <sortState ref="C30:D32">
    <sortCondition ref="C29"/>
  </sortState>
  <customSheetViews>
    <customSheetView guid="{D8312950-E576-4135-AF64-A034CFB4E6FC}" scale="85">
      <selection activeCell="C30" sqref="C30"/>
      <pageMargins left="0.7" right="0.7" top="0.75" bottom="0.75" header="0.3" footer="0.3"/>
      <pageSetup paperSize="9" orientation="portrait" verticalDpi="0" r:id="rId1"/>
    </customSheetView>
  </customSheetViews>
  <mergeCells count="3">
    <mergeCell ref="A2:A24"/>
    <mergeCell ref="A49:A81"/>
    <mergeCell ref="A25:A48"/>
  </mergeCells>
  <pageMargins left="0.7" right="0.7" top="0.75" bottom="0.75" header="0.3" footer="0.3"/>
  <pageSetup paperSize="9" orientation="portrait" verticalDpi="0"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S49"/>
  <sheetViews>
    <sheetView workbookViewId="0">
      <selection activeCell="C16" sqref="C16"/>
    </sheetView>
  </sheetViews>
  <sheetFormatPr defaultRowHeight="15" x14ac:dyDescent="0.25"/>
  <cols>
    <col min="2" max="2" width="26" bestFit="1" customWidth="1"/>
    <col min="3" max="3" width="12.5703125" customWidth="1"/>
    <col min="8" max="8" width="10.85546875" bestFit="1" customWidth="1"/>
    <col min="11" max="11" width="15.28515625" bestFit="1" customWidth="1"/>
    <col min="12" max="12" width="16.140625" bestFit="1" customWidth="1"/>
    <col min="16" max="16" width="12.85546875" bestFit="1" customWidth="1"/>
  </cols>
  <sheetData>
    <row r="2" spans="2:19" x14ac:dyDescent="0.25">
      <c r="B2" s="4" t="s">
        <v>114</v>
      </c>
      <c r="C2" s="13" t="str">
        <f>Achtergrond!C31</f>
        <v>Nieuwbouw (nog te realiseren)</v>
      </c>
      <c r="D2" s="13" t="str">
        <f>Achtergrond!C29</f>
        <v>Bestaand en grondig gerenoveerd of geïsoleerd</v>
      </c>
      <c r="E2" s="13" t="str">
        <f>Achtergrond!C30</f>
        <v>Bestaand en niet grondig gerenoveerd</v>
      </c>
      <c r="F2" s="13" t="str">
        <f>Achtergrond!C32</f>
        <v>Recent gebouwd</v>
      </c>
      <c r="P2" t="s">
        <v>79</v>
      </c>
    </row>
    <row r="3" spans="2:19" x14ac:dyDescent="0.25">
      <c r="B3" s="4"/>
      <c r="C3" s="4" t="s">
        <v>56</v>
      </c>
      <c r="D3" s="4" t="s">
        <v>57</v>
      </c>
      <c r="E3" s="4" t="s">
        <v>57</v>
      </c>
      <c r="F3" s="4" t="s">
        <v>56</v>
      </c>
      <c r="I3" t="str">
        <f>Achtergrond!C31</f>
        <v>Nieuwbouw (nog te realiseren)</v>
      </c>
      <c r="J3" t="s">
        <v>90</v>
      </c>
      <c r="K3" t="s">
        <v>184</v>
      </c>
      <c r="L3" t="s">
        <v>186</v>
      </c>
      <c r="M3" t="s">
        <v>187</v>
      </c>
      <c r="Q3" t="s">
        <v>92</v>
      </c>
      <c r="R3" t="s">
        <v>93</v>
      </c>
    </row>
    <row r="4" spans="2:19" x14ac:dyDescent="0.25">
      <c r="B4" s="4" t="s">
        <v>22</v>
      </c>
      <c r="C4" s="12">
        <v>50</v>
      </c>
      <c r="D4" s="12">
        <v>65</v>
      </c>
      <c r="E4" s="12">
        <v>115</v>
      </c>
      <c r="F4" s="12">
        <f>(C4+D4)/2</f>
        <v>57.5</v>
      </c>
      <c r="H4" t="str">
        <f>Achtergrond!H29</f>
        <v>Gebouw 1</v>
      </c>
      <c r="I4">
        <f>IF(Afwegingskader!$D$19=Energie!$I$3,VLOOKUP(Afwegingskader!C19,Energie!$B$4:$C$13,2),0)</f>
        <v>40</v>
      </c>
      <c r="J4">
        <f>Afwegingskader!E19</f>
        <v>50000</v>
      </c>
      <c r="K4">
        <f>J4*I4/1000</f>
        <v>2000</v>
      </c>
      <c r="L4">
        <f>IF(I4&lt;&gt;0,Afwegingskader!H19,0)</f>
        <v>0</v>
      </c>
      <c r="M4">
        <f>IF(L4&lt;&gt;0,L4,K4)</f>
        <v>2000</v>
      </c>
      <c r="P4" t="str">
        <f>Afwegingskader!B19</f>
        <v>Gebouw 1</v>
      </c>
      <c r="Q4">
        <f>Afwegingskader!E19</f>
        <v>50000</v>
      </c>
      <c r="R4">
        <f>IF(Afwegingskader!F19="Ja",1,0)</f>
        <v>1</v>
      </c>
      <c r="S4">
        <f>R4*Q4</f>
        <v>50000</v>
      </c>
    </row>
    <row r="5" spans="2:19" x14ac:dyDescent="0.25">
      <c r="B5" s="4" t="s">
        <v>17</v>
      </c>
      <c r="C5" s="12">
        <v>25</v>
      </c>
      <c r="D5" s="12">
        <v>40</v>
      </c>
      <c r="E5" s="12">
        <v>80</v>
      </c>
      <c r="F5" s="12">
        <f t="shared" ref="F5:F13" si="0">(C5+D5)/2</f>
        <v>32.5</v>
      </c>
      <c r="H5" t="str">
        <f>Achtergrond!H30</f>
        <v>Gebouw 2</v>
      </c>
      <c r="I5">
        <f>IF(Afwegingskader!$D$20=Energie!$I$3,VLOOKUP(Afwegingskader!C20,Energie!$B$4:$C$13,2),0)</f>
        <v>0</v>
      </c>
      <c r="J5">
        <f>Afwegingskader!E20</f>
        <v>0</v>
      </c>
      <c r="K5">
        <f t="shared" ref="K5:K13" si="1">J5*I5/1000</f>
        <v>0</v>
      </c>
      <c r="L5">
        <f>IF(I5&lt;&gt;0,Afwegingskader!H20,0)</f>
        <v>0</v>
      </c>
      <c r="M5">
        <f t="shared" ref="M5:M13" si="2">IF(L5&lt;&gt;0,L5,K5)</f>
        <v>0</v>
      </c>
      <c r="P5" t="str">
        <f>Afwegingskader!B20</f>
        <v>Gebouw 2</v>
      </c>
      <c r="Q5">
        <f>Afwegingskader!E20</f>
        <v>0</v>
      </c>
      <c r="R5">
        <f>IF(Afwegingskader!F20="Ja",1,0)</f>
        <v>0</v>
      </c>
      <c r="S5">
        <f t="shared" ref="S5:S13" si="3">R5*Q5</f>
        <v>0</v>
      </c>
    </row>
    <row r="6" spans="2:19" x14ac:dyDescent="0.25">
      <c r="B6" s="4" t="s">
        <v>16</v>
      </c>
      <c r="C6" s="12">
        <v>40</v>
      </c>
      <c r="D6" s="12">
        <v>50</v>
      </c>
      <c r="E6" s="12">
        <v>85</v>
      </c>
      <c r="F6" s="12">
        <f t="shared" si="0"/>
        <v>45</v>
      </c>
      <c r="H6" t="str">
        <f>Achtergrond!H31</f>
        <v>Gebouw 3</v>
      </c>
      <c r="I6">
        <f>IF(Afwegingskader!$D$21=Energie!$I$3,VLOOKUP(Afwegingskader!C21,Energie!$B$4:$C$13,2),0)</f>
        <v>0</v>
      </c>
      <c r="J6">
        <f>Afwegingskader!E21</f>
        <v>0</v>
      </c>
      <c r="K6">
        <f t="shared" si="1"/>
        <v>0</v>
      </c>
      <c r="L6">
        <f>IF(I6&lt;&gt;0,Afwegingskader!H21,0)</f>
        <v>0</v>
      </c>
      <c r="M6">
        <f t="shared" si="2"/>
        <v>0</v>
      </c>
      <c r="P6" t="str">
        <f>Afwegingskader!B21</f>
        <v>Gebouw 3</v>
      </c>
      <c r="Q6">
        <f>Afwegingskader!E21</f>
        <v>0</v>
      </c>
      <c r="R6">
        <f>IF(Afwegingskader!F21="Ja",1,0)</f>
        <v>0</v>
      </c>
      <c r="S6">
        <f t="shared" si="3"/>
        <v>0</v>
      </c>
    </row>
    <row r="7" spans="2:19" x14ac:dyDescent="0.25">
      <c r="B7" s="4" t="s">
        <v>15</v>
      </c>
      <c r="C7" s="12">
        <v>50</v>
      </c>
      <c r="D7" s="12">
        <v>65</v>
      </c>
      <c r="E7" s="12">
        <v>115</v>
      </c>
      <c r="F7" s="12">
        <f t="shared" si="0"/>
        <v>57.5</v>
      </c>
      <c r="H7" t="str">
        <f>Achtergrond!H32</f>
        <v>Gebouw 4</v>
      </c>
      <c r="I7">
        <f>IF(Afwegingskader!$D$22=Energie!$I$3,VLOOKUP(Afwegingskader!C22,Energie!$B$4:$C$13,2),0)</f>
        <v>0</v>
      </c>
      <c r="J7">
        <f>Afwegingskader!E22</f>
        <v>0</v>
      </c>
      <c r="K7">
        <f t="shared" si="1"/>
        <v>0</v>
      </c>
      <c r="L7">
        <f>IF(I7&lt;&gt;0,Afwegingskader!H22,0)</f>
        <v>0</v>
      </c>
      <c r="M7">
        <f t="shared" si="2"/>
        <v>0</v>
      </c>
      <c r="P7" t="str">
        <f>Afwegingskader!B22</f>
        <v>Gebouw 4</v>
      </c>
      <c r="Q7">
        <f>Afwegingskader!E22</f>
        <v>0</v>
      </c>
      <c r="R7">
        <f>IF(Afwegingskader!F22="Ja",1,0)</f>
        <v>0</v>
      </c>
      <c r="S7">
        <f t="shared" si="3"/>
        <v>0</v>
      </c>
    </row>
    <row r="8" spans="2:19" x14ac:dyDescent="0.25">
      <c r="B8" s="4" t="s">
        <v>21</v>
      </c>
      <c r="C8" s="12">
        <v>30</v>
      </c>
      <c r="D8" s="12">
        <v>45</v>
      </c>
      <c r="E8" s="12">
        <v>90</v>
      </c>
      <c r="F8" s="12">
        <f t="shared" si="0"/>
        <v>37.5</v>
      </c>
      <c r="H8" t="str">
        <f>Achtergrond!H33</f>
        <v>Gebouw 5</v>
      </c>
      <c r="I8">
        <f>IF(Afwegingskader!$D$23=Energie!$I$3,VLOOKUP(Afwegingskader!C23,Energie!$B$4:$C$13,2),0)</f>
        <v>0</v>
      </c>
      <c r="J8">
        <f>Afwegingskader!E23</f>
        <v>0</v>
      </c>
      <c r="K8">
        <f t="shared" si="1"/>
        <v>0</v>
      </c>
      <c r="L8">
        <f>IF(I8&lt;&gt;0,Afwegingskader!H23,0)</f>
        <v>0</v>
      </c>
      <c r="M8">
        <f t="shared" si="2"/>
        <v>0</v>
      </c>
      <c r="P8" t="str">
        <f>Afwegingskader!B23</f>
        <v>Gebouw 5</v>
      </c>
      <c r="Q8">
        <f>Afwegingskader!E23</f>
        <v>0</v>
      </c>
      <c r="R8">
        <f>IF(Afwegingskader!F23="Ja",1,0)</f>
        <v>0</v>
      </c>
      <c r="S8">
        <f t="shared" si="3"/>
        <v>0</v>
      </c>
    </row>
    <row r="9" spans="2:19" x14ac:dyDescent="0.25">
      <c r="B9" s="4" t="s">
        <v>18</v>
      </c>
      <c r="C9" s="12">
        <v>35</v>
      </c>
      <c r="D9" s="12">
        <v>50</v>
      </c>
      <c r="E9" s="12">
        <v>100</v>
      </c>
      <c r="F9" s="12">
        <f t="shared" si="0"/>
        <v>42.5</v>
      </c>
      <c r="H9" t="str">
        <f>Achtergrond!H34</f>
        <v>Gebouw 6</v>
      </c>
      <c r="I9">
        <f>IF(Afwegingskader!$D$24=Energie!$I$3,VLOOKUP(Afwegingskader!C24,Energie!$B$4:$C$13,2),0)</f>
        <v>0</v>
      </c>
      <c r="J9">
        <f>Afwegingskader!E24</f>
        <v>0</v>
      </c>
      <c r="K9">
        <f t="shared" si="1"/>
        <v>0</v>
      </c>
      <c r="L9">
        <f>IF(I9&lt;&gt;0,Afwegingskader!H24,0)</f>
        <v>0</v>
      </c>
      <c r="M9">
        <f t="shared" si="2"/>
        <v>0</v>
      </c>
      <c r="P9" t="str">
        <f>Afwegingskader!B24</f>
        <v>Gebouw 6</v>
      </c>
      <c r="Q9">
        <f>Afwegingskader!E24</f>
        <v>0</v>
      </c>
      <c r="R9">
        <f>IF(Afwegingskader!F24="Ja",1,0)</f>
        <v>0</v>
      </c>
      <c r="S9">
        <f t="shared" si="3"/>
        <v>0</v>
      </c>
    </row>
    <row r="10" spans="2:19" x14ac:dyDescent="0.25">
      <c r="B10" s="6" t="s">
        <v>55</v>
      </c>
      <c r="C10" s="12">
        <v>35</v>
      </c>
      <c r="D10" s="12">
        <v>55</v>
      </c>
      <c r="E10" s="12">
        <v>130</v>
      </c>
      <c r="F10" s="12">
        <f t="shared" si="0"/>
        <v>45</v>
      </c>
      <c r="H10" t="str">
        <f>Achtergrond!H35</f>
        <v>Gebouw 7</v>
      </c>
      <c r="I10">
        <f>IF(Afwegingskader!$D$25=Energie!$I$3,VLOOKUP(Afwegingskader!C25,Energie!$B$4:$C$13,2),0)</f>
        <v>0</v>
      </c>
      <c r="J10">
        <f>Afwegingskader!E25</f>
        <v>0</v>
      </c>
      <c r="K10">
        <f t="shared" si="1"/>
        <v>0</v>
      </c>
      <c r="L10">
        <f>IF(I10&lt;&gt;0,Afwegingskader!H25,0)</f>
        <v>0</v>
      </c>
      <c r="M10">
        <f t="shared" si="2"/>
        <v>0</v>
      </c>
      <c r="P10" t="str">
        <f>Afwegingskader!B25</f>
        <v>Gebouw 7</v>
      </c>
      <c r="Q10">
        <f>Afwegingskader!E25</f>
        <v>0</v>
      </c>
      <c r="R10">
        <f>IF(Afwegingskader!F25="Ja",1,0)</f>
        <v>0</v>
      </c>
      <c r="S10">
        <f t="shared" si="3"/>
        <v>0</v>
      </c>
    </row>
    <row r="11" spans="2:19" x14ac:dyDescent="0.25">
      <c r="B11" s="4" t="s">
        <v>20</v>
      </c>
      <c r="C11" s="12">
        <v>55</v>
      </c>
      <c r="D11" s="12">
        <v>75</v>
      </c>
      <c r="E11" s="12">
        <v>165</v>
      </c>
      <c r="F11" s="12">
        <f t="shared" si="0"/>
        <v>65</v>
      </c>
      <c r="H11" t="str">
        <f>Achtergrond!H36</f>
        <v>Gebouw 8</v>
      </c>
      <c r="I11">
        <f>IF(Afwegingskader!$D$26=Energie!$I$3,VLOOKUP(Afwegingskader!C26,Energie!$B$4:$C$13,2),0)</f>
        <v>0</v>
      </c>
      <c r="J11">
        <f>Afwegingskader!E26</f>
        <v>0</v>
      </c>
      <c r="K11">
        <f t="shared" si="1"/>
        <v>0</v>
      </c>
      <c r="L11">
        <f>IF(I11&lt;&gt;0,Afwegingskader!H26,0)</f>
        <v>0</v>
      </c>
      <c r="M11">
        <f t="shared" si="2"/>
        <v>0</v>
      </c>
      <c r="P11" t="str">
        <f>Afwegingskader!B26</f>
        <v>Gebouw 8</v>
      </c>
      <c r="Q11">
        <f>Afwegingskader!E26</f>
        <v>0</v>
      </c>
      <c r="R11">
        <f>IF(Afwegingskader!F26="Ja",1,0)</f>
        <v>0</v>
      </c>
      <c r="S11">
        <f t="shared" si="3"/>
        <v>0</v>
      </c>
    </row>
    <row r="12" spans="2:19" x14ac:dyDescent="0.25">
      <c r="B12" s="4" t="s">
        <v>19</v>
      </c>
      <c r="C12" s="12">
        <v>45</v>
      </c>
      <c r="D12" s="12">
        <v>65</v>
      </c>
      <c r="E12" s="12">
        <v>155</v>
      </c>
      <c r="F12" s="12">
        <f t="shared" si="0"/>
        <v>55</v>
      </c>
      <c r="H12" t="str">
        <f>Achtergrond!H37</f>
        <v>Gebouw 9</v>
      </c>
      <c r="I12">
        <f>IF(Afwegingskader!$D$27=Energie!$I$3,VLOOKUP(Afwegingskader!C27,Energie!$B$4:$C$13,2),0)</f>
        <v>0</v>
      </c>
      <c r="J12">
        <f>Afwegingskader!E27</f>
        <v>0</v>
      </c>
      <c r="K12">
        <f t="shared" si="1"/>
        <v>0</v>
      </c>
      <c r="L12">
        <f>IF(I12&lt;&gt;0,Afwegingskader!H27,0)</f>
        <v>0</v>
      </c>
      <c r="M12">
        <f t="shared" si="2"/>
        <v>0</v>
      </c>
      <c r="P12" t="str">
        <f>Afwegingskader!B27</f>
        <v>Gebouw 9</v>
      </c>
      <c r="Q12">
        <f>Afwegingskader!E27</f>
        <v>0</v>
      </c>
      <c r="R12">
        <f>IF(Afwegingskader!F27="Ja",1,0)</f>
        <v>0</v>
      </c>
      <c r="S12">
        <f t="shared" si="3"/>
        <v>0</v>
      </c>
    </row>
    <row r="13" spans="2:19" x14ac:dyDescent="0.25">
      <c r="B13" s="4" t="s">
        <v>44</v>
      </c>
      <c r="C13" s="12">
        <v>300</v>
      </c>
      <c r="D13" s="12">
        <v>400</v>
      </c>
      <c r="E13" s="12">
        <v>900</v>
      </c>
      <c r="F13" s="12">
        <f t="shared" si="0"/>
        <v>350</v>
      </c>
      <c r="H13" t="str">
        <f>Achtergrond!H38</f>
        <v>Gebouw 10</v>
      </c>
      <c r="I13">
        <f>IF(Afwegingskader!$D$28=Energie!$I$3,VLOOKUP(Afwegingskader!C28,Energie!$B$4:$C$13,2),0)</f>
        <v>0</v>
      </c>
      <c r="J13">
        <f>Afwegingskader!E28</f>
        <v>0</v>
      </c>
      <c r="K13">
        <f t="shared" si="1"/>
        <v>0</v>
      </c>
      <c r="L13">
        <f>IF(I13&lt;&gt;0,Afwegingskader!H28,0)</f>
        <v>0</v>
      </c>
      <c r="M13">
        <f t="shared" si="2"/>
        <v>0</v>
      </c>
      <c r="P13" t="str">
        <f>Afwegingskader!B28</f>
        <v>Gebouw 10</v>
      </c>
      <c r="Q13">
        <f>Afwegingskader!E28</f>
        <v>0</v>
      </c>
      <c r="R13">
        <f>IF(Afwegingskader!F28="Ja",1,0)</f>
        <v>0</v>
      </c>
      <c r="S13">
        <f t="shared" si="3"/>
        <v>0</v>
      </c>
    </row>
    <row r="14" spans="2:19" x14ac:dyDescent="0.25">
      <c r="Q14">
        <f>SUM(Q4:Q13)</f>
        <v>50000</v>
      </c>
      <c r="S14" s="16">
        <f>SUM(S4:S13)/Q14</f>
        <v>1</v>
      </c>
    </row>
    <row r="15" spans="2:19" x14ac:dyDescent="0.25">
      <c r="B15" s="6" t="s">
        <v>37</v>
      </c>
      <c r="C15" s="32">
        <f>SUM(M4:M13,M16:M25,M40:M49)</f>
        <v>2000</v>
      </c>
      <c r="D15" s="17" t="s">
        <v>91</v>
      </c>
      <c r="I15" t="str">
        <f>Achtergrond!C29</f>
        <v>Bestaand en grondig gerenoveerd of geïsoleerd</v>
      </c>
      <c r="J15" t="s">
        <v>90</v>
      </c>
      <c r="K15" t="s">
        <v>184</v>
      </c>
      <c r="L15" t="s">
        <v>186</v>
      </c>
      <c r="M15" t="s">
        <v>187</v>
      </c>
    </row>
    <row r="16" spans="2:19" x14ac:dyDescent="0.25">
      <c r="B16" s="6" t="s">
        <v>38</v>
      </c>
      <c r="C16" s="6">
        <v>-5</v>
      </c>
      <c r="D16">
        <f>IF(C15&lt;200,C16,0)</f>
        <v>0</v>
      </c>
      <c r="H16" t="str">
        <f>Achtergrond!H29</f>
        <v>Gebouw 1</v>
      </c>
      <c r="I16">
        <f>IF(Afwegingskader!D19=Energie!$I$15,VLOOKUP(Afwegingskader!C19,Energie!$B$4:$D$13,3),0)</f>
        <v>0</v>
      </c>
      <c r="J16">
        <f>Afwegingskader!E19</f>
        <v>50000</v>
      </c>
      <c r="K16">
        <f>J16*I16/1000</f>
        <v>0</v>
      </c>
      <c r="L16">
        <f>IF(I16&lt;&gt;0,Afwegingskader!H19,0)</f>
        <v>0</v>
      </c>
      <c r="M16">
        <f>IF(L16&lt;&gt;0,L16,K16)</f>
        <v>0</v>
      </c>
      <c r="S16" t="s">
        <v>94</v>
      </c>
    </row>
    <row r="17" spans="2:17" x14ac:dyDescent="0.25">
      <c r="B17" s="6" t="s">
        <v>39</v>
      </c>
      <c r="C17" s="6">
        <v>7.5</v>
      </c>
      <c r="D17">
        <f>IF(AND(D16&lt;&gt;C16,C15&lt;500),C17,0)</f>
        <v>0</v>
      </c>
      <c r="H17" t="str">
        <f>Achtergrond!H30</f>
        <v>Gebouw 2</v>
      </c>
      <c r="I17">
        <f>IF(Afwegingskader!D20=Energie!$I$15,VLOOKUP(Afwegingskader!C20,Energie!$B$4:$D$13,3),0)</f>
        <v>0</v>
      </c>
      <c r="J17">
        <f>Afwegingskader!E20</f>
        <v>0</v>
      </c>
      <c r="K17">
        <f t="shared" ref="K17:K25" si="4">J17*I17/1000</f>
        <v>0</v>
      </c>
      <c r="L17">
        <f>IF(I17&lt;&gt;0,Afwegingskader!H20,0)</f>
        <v>0</v>
      </c>
      <c r="M17">
        <f t="shared" ref="M17:M25" si="5">IF(L17&lt;&gt;0,L17,K17)</f>
        <v>0</v>
      </c>
      <c r="P17" t="s">
        <v>96</v>
      </c>
      <c r="Q17">
        <f>IF(S14&gt;0.3,5,0)</f>
        <v>5</v>
      </c>
    </row>
    <row r="18" spans="2:17" x14ac:dyDescent="0.25">
      <c r="B18" s="6" t="s">
        <v>40</v>
      </c>
      <c r="C18" s="6">
        <v>12.5</v>
      </c>
      <c r="D18">
        <f>IF(AND(D17&lt;&gt;C17,D16&lt;&gt;C16),C18,0)</f>
        <v>12.5</v>
      </c>
      <c r="H18" t="str">
        <f>Achtergrond!H31</f>
        <v>Gebouw 3</v>
      </c>
      <c r="I18">
        <f>IF(Afwegingskader!D21=Energie!$I$15,VLOOKUP(Afwegingskader!C21,Energie!$B$4:$D$13,3),0)</f>
        <v>0</v>
      </c>
      <c r="J18">
        <f>Afwegingskader!E21</f>
        <v>0</v>
      </c>
      <c r="K18">
        <f t="shared" si="4"/>
        <v>0</v>
      </c>
      <c r="L18">
        <f>IF(I18&lt;&gt;0,Afwegingskader!H21,0)</f>
        <v>0</v>
      </c>
      <c r="M18">
        <f t="shared" si="5"/>
        <v>0</v>
      </c>
    </row>
    <row r="19" spans="2:17" x14ac:dyDescent="0.25">
      <c r="H19" t="str">
        <f>Achtergrond!H32</f>
        <v>Gebouw 4</v>
      </c>
      <c r="I19">
        <f>IF(Afwegingskader!D22=Energie!$I$15,VLOOKUP(Afwegingskader!C22,Energie!$B$4:$D$13,3),0)</f>
        <v>0</v>
      </c>
      <c r="J19">
        <f>Afwegingskader!E22</f>
        <v>0</v>
      </c>
      <c r="K19">
        <f t="shared" si="4"/>
        <v>0</v>
      </c>
      <c r="L19">
        <f>IF(I19&lt;&gt;0,Afwegingskader!H22,0)</f>
        <v>0</v>
      </c>
      <c r="M19">
        <f t="shared" si="5"/>
        <v>0</v>
      </c>
    </row>
    <row r="20" spans="2:17" x14ac:dyDescent="0.25">
      <c r="B20" s="6" t="s">
        <v>115</v>
      </c>
      <c r="C20" s="31">
        <f>C15*1000/Afwegingskader!D15</f>
        <v>20</v>
      </c>
      <c r="D20" s="17" t="s">
        <v>91</v>
      </c>
      <c r="H20" t="str">
        <f>Achtergrond!H33</f>
        <v>Gebouw 5</v>
      </c>
      <c r="I20">
        <f>IF(Afwegingskader!D23=Energie!$I$15,VLOOKUP(Afwegingskader!C23,Energie!$B$4:$D$13,3),0)</f>
        <v>0</v>
      </c>
      <c r="J20">
        <f>Afwegingskader!E23</f>
        <v>0</v>
      </c>
      <c r="K20">
        <f t="shared" si="4"/>
        <v>0</v>
      </c>
      <c r="L20">
        <f>IF(I20&lt;&gt;0,Afwegingskader!H23,0)</f>
        <v>0</v>
      </c>
      <c r="M20">
        <f t="shared" si="5"/>
        <v>0</v>
      </c>
    </row>
    <row r="21" spans="2:17" x14ac:dyDescent="0.25">
      <c r="B21" s="6" t="s">
        <v>41</v>
      </c>
      <c r="C21" s="6">
        <v>-5</v>
      </c>
      <c r="D21">
        <f>IF(C20&lt;20,C21,0)</f>
        <v>0</v>
      </c>
      <c r="H21" t="str">
        <f>Achtergrond!H34</f>
        <v>Gebouw 6</v>
      </c>
      <c r="I21">
        <f>IF(Afwegingskader!D24=Energie!$I$15,VLOOKUP(Afwegingskader!C24,Energie!$B$4:$D$13,3),0)</f>
        <v>0</v>
      </c>
      <c r="J21">
        <f>Afwegingskader!E24</f>
        <v>0</v>
      </c>
      <c r="K21">
        <f t="shared" si="4"/>
        <v>0</v>
      </c>
      <c r="L21">
        <f>IF(I21&lt;&gt;0,Afwegingskader!H24,0)</f>
        <v>0</v>
      </c>
      <c r="M21">
        <f t="shared" si="5"/>
        <v>0</v>
      </c>
    </row>
    <row r="22" spans="2:17" x14ac:dyDescent="0.25">
      <c r="B22" s="6" t="s">
        <v>42</v>
      </c>
      <c r="C22" s="6">
        <v>7.5</v>
      </c>
      <c r="D22">
        <f>IF(AND(D21&lt;&gt;C21,C20&lt;50),C22,0)</f>
        <v>7.5</v>
      </c>
      <c r="H22" t="str">
        <f>Achtergrond!H35</f>
        <v>Gebouw 7</v>
      </c>
      <c r="I22">
        <f>IF(Afwegingskader!D25=Energie!$I$15,VLOOKUP(Afwegingskader!C25,Energie!$B$4:$D$13,3),0)</f>
        <v>0</v>
      </c>
      <c r="J22">
        <f>Afwegingskader!E25</f>
        <v>0</v>
      </c>
      <c r="K22">
        <f t="shared" si="4"/>
        <v>0</v>
      </c>
      <c r="L22">
        <f>IF(I22&lt;&gt;0,Afwegingskader!H25,0)</f>
        <v>0</v>
      </c>
      <c r="M22">
        <f t="shared" si="5"/>
        <v>0</v>
      </c>
    </row>
    <row r="23" spans="2:17" x14ac:dyDescent="0.25">
      <c r="B23" s="6" t="s">
        <v>43</v>
      </c>
      <c r="C23" s="6">
        <v>12.5</v>
      </c>
      <c r="D23">
        <f>IF(AND(D22&lt;&gt;C22,D21&lt;&gt;C21),C23,0)</f>
        <v>0</v>
      </c>
      <c r="H23" t="str">
        <f>Achtergrond!H36</f>
        <v>Gebouw 8</v>
      </c>
      <c r="I23">
        <f>IF(Afwegingskader!D26=Energie!$I$15,VLOOKUP(Afwegingskader!C26,Energie!$B$4:$D$13,3),0)</f>
        <v>0</v>
      </c>
      <c r="J23">
        <f>Afwegingskader!E26</f>
        <v>0</v>
      </c>
      <c r="K23">
        <f t="shared" si="4"/>
        <v>0</v>
      </c>
      <c r="L23">
        <f>IF(I23&lt;&gt;0,Afwegingskader!H26,0)</f>
        <v>0</v>
      </c>
      <c r="M23">
        <f t="shared" si="5"/>
        <v>0</v>
      </c>
    </row>
    <row r="24" spans="2:17" x14ac:dyDescent="0.25">
      <c r="H24" t="str">
        <f>Achtergrond!H37</f>
        <v>Gebouw 9</v>
      </c>
      <c r="I24">
        <f>IF(Afwegingskader!D27=Energie!$I$15,VLOOKUP(Afwegingskader!C27,Energie!$B$4:$D$13,3),0)</f>
        <v>0</v>
      </c>
      <c r="J24">
        <f>Afwegingskader!E27</f>
        <v>0</v>
      </c>
      <c r="K24">
        <f t="shared" si="4"/>
        <v>0</v>
      </c>
      <c r="L24">
        <f>IF(I24&lt;&gt;0,Afwegingskader!H27,0)</f>
        <v>0</v>
      </c>
      <c r="M24">
        <f t="shared" si="5"/>
        <v>0</v>
      </c>
    </row>
    <row r="25" spans="2:17" x14ac:dyDescent="0.25">
      <c r="H25" t="str">
        <f>Achtergrond!H38</f>
        <v>Gebouw 10</v>
      </c>
      <c r="I25">
        <f>IF(Afwegingskader!D28=Energie!$I$15,VLOOKUP(Afwegingskader!C28,Energie!$B$4:$D$13,3),0)</f>
        <v>0</v>
      </c>
      <c r="J25">
        <f>Afwegingskader!E28</f>
        <v>0</v>
      </c>
      <c r="K25">
        <f t="shared" si="4"/>
        <v>0</v>
      </c>
      <c r="L25">
        <f>IF(I25&lt;&gt;0,Afwegingskader!H28,0)</f>
        <v>0</v>
      </c>
      <c r="M25">
        <f t="shared" si="5"/>
        <v>0</v>
      </c>
    </row>
    <row r="26" spans="2:17" x14ac:dyDescent="0.25">
      <c r="B26" s="6" t="s">
        <v>95</v>
      </c>
      <c r="C26" s="29">
        <f>SUM(D16:D18,D21:D23,Q17)</f>
        <v>25</v>
      </c>
    </row>
    <row r="27" spans="2:17" x14ac:dyDescent="0.25">
      <c r="I27" t="str">
        <f>Achtergrond!C30</f>
        <v>Bestaand en niet grondig gerenoveerd</v>
      </c>
      <c r="J27" t="s">
        <v>90</v>
      </c>
      <c r="K27" t="s">
        <v>184</v>
      </c>
      <c r="L27" t="s">
        <v>186</v>
      </c>
      <c r="M27" t="s">
        <v>187</v>
      </c>
    </row>
    <row r="28" spans="2:17" x14ac:dyDescent="0.25">
      <c r="H28" t="str">
        <f>Achtergrond!H29</f>
        <v>Gebouw 1</v>
      </c>
      <c r="I28">
        <f>IF(Afwegingskader!D19=Energie!$I$27,VLOOKUP(Afwegingskader!C19,Energie!$B$4:$E$13,4),0)</f>
        <v>0</v>
      </c>
      <c r="J28">
        <f>Afwegingskader!E19</f>
        <v>50000</v>
      </c>
      <c r="K28">
        <f>J28*I28/1000</f>
        <v>0</v>
      </c>
      <c r="L28">
        <f>IF(I28&lt;&gt;0,Afwegingskader!H19,0)</f>
        <v>0</v>
      </c>
      <c r="M28">
        <f>IF(L28&lt;&gt;0,L28,K28)</f>
        <v>0</v>
      </c>
    </row>
    <row r="29" spans="2:17" x14ac:dyDescent="0.25">
      <c r="H29" t="str">
        <f>Achtergrond!H30</f>
        <v>Gebouw 2</v>
      </c>
      <c r="I29">
        <f>IF(Afwegingskader!D20=Energie!$I$27,VLOOKUP(Afwegingskader!C20,Energie!$B$4:$E$13,4),0)</f>
        <v>0</v>
      </c>
      <c r="J29">
        <f>Afwegingskader!E20</f>
        <v>0</v>
      </c>
      <c r="K29">
        <f t="shared" ref="K29:K37" si="6">J29*I29/1000</f>
        <v>0</v>
      </c>
      <c r="L29">
        <f>IF(I29&lt;&gt;0,Afwegingskader!H20,0)</f>
        <v>0</v>
      </c>
      <c r="M29">
        <f t="shared" ref="M29:M37" si="7">IF(L29&lt;&gt;0,L29,K29)</f>
        <v>0</v>
      </c>
    </row>
    <row r="30" spans="2:17" x14ac:dyDescent="0.25">
      <c r="H30" t="str">
        <f>Achtergrond!H31</f>
        <v>Gebouw 3</v>
      </c>
      <c r="I30">
        <f>IF(Afwegingskader!D21=Energie!$I$27,VLOOKUP(Afwegingskader!C21,Energie!$B$4:$E$13,4),0)</f>
        <v>0</v>
      </c>
      <c r="J30">
        <f>Afwegingskader!E21</f>
        <v>0</v>
      </c>
      <c r="K30">
        <f t="shared" si="6"/>
        <v>0</v>
      </c>
      <c r="L30">
        <f>IF(I30&lt;&gt;0,Afwegingskader!H21,0)</f>
        <v>0</v>
      </c>
      <c r="M30">
        <f t="shared" si="7"/>
        <v>0</v>
      </c>
    </row>
    <row r="31" spans="2:17" x14ac:dyDescent="0.25">
      <c r="H31" t="str">
        <f>Achtergrond!H32</f>
        <v>Gebouw 4</v>
      </c>
      <c r="I31">
        <f>IF(Afwegingskader!D22=Energie!$I$27,VLOOKUP(Afwegingskader!C22,Energie!$B$4:$E$13,4),0)</f>
        <v>0</v>
      </c>
      <c r="J31">
        <f>Afwegingskader!E22</f>
        <v>0</v>
      </c>
      <c r="K31">
        <f t="shared" si="6"/>
        <v>0</v>
      </c>
      <c r="L31">
        <f>IF(I31&lt;&gt;0,Afwegingskader!H22,0)</f>
        <v>0</v>
      </c>
      <c r="M31">
        <f t="shared" si="7"/>
        <v>0</v>
      </c>
    </row>
    <row r="32" spans="2:17" x14ac:dyDescent="0.25">
      <c r="H32" t="str">
        <f>Achtergrond!H33</f>
        <v>Gebouw 5</v>
      </c>
      <c r="I32">
        <f>IF(Afwegingskader!D23=Energie!$I$27,VLOOKUP(Afwegingskader!C23,Energie!$B$4:$E$13,4),0)</f>
        <v>0</v>
      </c>
      <c r="J32">
        <f>Afwegingskader!E23</f>
        <v>0</v>
      </c>
      <c r="K32">
        <f t="shared" si="6"/>
        <v>0</v>
      </c>
      <c r="L32">
        <f>IF(I32&lt;&gt;0,Afwegingskader!H23,0)</f>
        <v>0</v>
      </c>
      <c r="M32">
        <f t="shared" si="7"/>
        <v>0</v>
      </c>
    </row>
    <row r="33" spans="8:13" x14ac:dyDescent="0.25">
      <c r="H33" t="str">
        <f>Achtergrond!H34</f>
        <v>Gebouw 6</v>
      </c>
      <c r="I33">
        <f>IF(Afwegingskader!D24=Energie!$I$27,VLOOKUP(Afwegingskader!C24,Energie!$B$4:$E$13,4),0)</f>
        <v>0</v>
      </c>
      <c r="J33">
        <f>Afwegingskader!E24</f>
        <v>0</v>
      </c>
      <c r="K33">
        <f t="shared" si="6"/>
        <v>0</v>
      </c>
      <c r="L33">
        <f>IF(I33&lt;&gt;0,Afwegingskader!H24,0)</f>
        <v>0</v>
      </c>
      <c r="M33">
        <f t="shared" si="7"/>
        <v>0</v>
      </c>
    </row>
    <row r="34" spans="8:13" x14ac:dyDescent="0.25">
      <c r="H34" t="str">
        <f>Achtergrond!H35</f>
        <v>Gebouw 7</v>
      </c>
      <c r="I34">
        <f>IF(Afwegingskader!D25=Energie!$I$27,VLOOKUP(Afwegingskader!C25,Energie!$B$4:$E$13,4),0)</f>
        <v>0</v>
      </c>
      <c r="J34">
        <f>Afwegingskader!E25</f>
        <v>0</v>
      </c>
      <c r="K34">
        <f t="shared" si="6"/>
        <v>0</v>
      </c>
      <c r="L34">
        <f>IF(I34&lt;&gt;0,Afwegingskader!H25,0)</f>
        <v>0</v>
      </c>
      <c r="M34">
        <f t="shared" si="7"/>
        <v>0</v>
      </c>
    </row>
    <row r="35" spans="8:13" x14ac:dyDescent="0.25">
      <c r="H35" t="str">
        <f>Achtergrond!H36</f>
        <v>Gebouw 8</v>
      </c>
      <c r="I35">
        <f>IF(Afwegingskader!D26=Energie!$I$27,VLOOKUP(Afwegingskader!C26,Energie!$B$4:$E$13,4),0)</f>
        <v>0</v>
      </c>
      <c r="J35">
        <f>Afwegingskader!E26</f>
        <v>0</v>
      </c>
      <c r="K35">
        <f t="shared" si="6"/>
        <v>0</v>
      </c>
      <c r="L35">
        <f>IF(I35&lt;&gt;0,Afwegingskader!H26,0)</f>
        <v>0</v>
      </c>
      <c r="M35">
        <f t="shared" si="7"/>
        <v>0</v>
      </c>
    </row>
    <row r="36" spans="8:13" x14ac:dyDescent="0.25">
      <c r="H36" t="str">
        <f>Achtergrond!H37</f>
        <v>Gebouw 9</v>
      </c>
      <c r="I36">
        <f>IF(Afwegingskader!D27=Energie!$I$27,VLOOKUP(Afwegingskader!C27,Energie!$B$4:$E$13,4),0)</f>
        <v>0</v>
      </c>
      <c r="J36">
        <f>Afwegingskader!E27</f>
        <v>0</v>
      </c>
      <c r="K36">
        <f t="shared" si="6"/>
        <v>0</v>
      </c>
      <c r="L36">
        <f>IF(I36&lt;&gt;0,Afwegingskader!H27,0)</f>
        <v>0</v>
      </c>
      <c r="M36">
        <f t="shared" si="7"/>
        <v>0</v>
      </c>
    </row>
    <row r="37" spans="8:13" x14ac:dyDescent="0.25">
      <c r="H37" t="str">
        <f>Achtergrond!H38</f>
        <v>Gebouw 10</v>
      </c>
      <c r="I37">
        <f>IF(Afwegingskader!D28=Energie!$I$27,VLOOKUP(Afwegingskader!C28,Energie!$B$4:$E$13,4),0)</f>
        <v>0</v>
      </c>
      <c r="J37">
        <f>Afwegingskader!E28</f>
        <v>0</v>
      </c>
      <c r="K37">
        <f t="shared" si="6"/>
        <v>0</v>
      </c>
      <c r="L37">
        <f>IF(I37&lt;&gt;0,Afwegingskader!H28,0)</f>
        <v>0</v>
      </c>
      <c r="M37">
        <f t="shared" si="7"/>
        <v>0</v>
      </c>
    </row>
    <row r="39" spans="8:13" x14ac:dyDescent="0.25">
      <c r="H39" s="45"/>
      <c r="I39" s="45" t="str">
        <f>Achtergrond!C32</f>
        <v>Recent gebouwd</v>
      </c>
      <c r="J39" s="45" t="s">
        <v>90</v>
      </c>
      <c r="K39" t="s">
        <v>184</v>
      </c>
      <c r="L39" t="s">
        <v>186</v>
      </c>
      <c r="M39" t="s">
        <v>187</v>
      </c>
    </row>
    <row r="40" spans="8:13" x14ac:dyDescent="0.25">
      <c r="H40" s="45" t="str">
        <f>Achtergrond!H29</f>
        <v>Gebouw 1</v>
      </c>
      <c r="I40" s="45">
        <f>IF(Afwegingskader!D19=Energie!$I$39,VLOOKUP(Afwegingskader!C19,Energie!$B$4:$F$13,5),0)</f>
        <v>0</v>
      </c>
      <c r="J40" s="45">
        <f>Afwegingskader!E19</f>
        <v>50000</v>
      </c>
      <c r="K40" s="45">
        <f>J40*I40/1000</f>
        <v>0</v>
      </c>
      <c r="L40">
        <f>IF(I40&lt;&gt;0,Afwegingskader!H19,0)</f>
        <v>0</v>
      </c>
      <c r="M40">
        <f>IF(L40&lt;&gt;0,L40,K40)</f>
        <v>0</v>
      </c>
    </row>
    <row r="41" spans="8:13" x14ac:dyDescent="0.25">
      <c r="H41" s="45" t="str">
        <f>Achtergrond!H30</f>
        <v>Gebouw 2</v>
      </c>
      <c r="I41" s="45">
        <f>IF(Afwegingskader!D20=Energie!$I$39,VLOOKUP(Afwegingskader!C20,Energie!$B$4:$F$13,5),0)</f>
        <v>0</v>
      </c>
      <c r="J41" s="45">
        <f>Afwegingskader!E20</f>
        <v>0</v>
      </c>
      <c r="K41" s="45">
        <f t="shared" ref="K41:K49" si="8">J41*I41/1000</f>
        <v>0</v>
      </c>
      <c r="L41">
        <f>IF(I41&lt;&gt;0,Afwegingskader!H20,0)</f>
        <v>0</v>
      </c>
      <c r="M41">
        <f t="shared" ref="M41:M49" si="9">IF(L41&lt;&gt;0,L41,K41)</f>
        <v>0</v>
      </c>
    </row>
    <row r="42" spans="8:13" x14ac:dyDescent="0.25">
      <c r="H42" s="45" t="str">
        <f>Achtergrond!H31</f>
        <v>Gebouw 3</v>
      </c>
      <c r="I42" s="45">
        <f>IF(Afwegingskader!D21=Energie!$I$39,VLOOKUP(Afwegingskader!C21,Energie!$B$4:$F$13,5),0)</f>
        <v>0</v>
      </c>
      <c r="J42" s="45">
        <f>Afwegingskader!E21</f>
        <v>0</v>
      </c>
      <c r="K42" s="45">
        <f t="shared" si="8"/>
        <v>0</v>
      </c>
      <c r="L42">
        <f>IF(I42&lt;&gt;0,Afwegingskader!H21,0)</f>
        <v>0</v>
      </c>
      <c r="M42">
        <f t="shared" si="9"/>
        <v>0</v>
      </c>
    </row>
    <row r="43" spans="8:13" x14ac:dyDescent="0.25">
      <c r="H43" s="45" t="str">
        <f>Achtergrond!H32</f>
        <v>Gebouw 4</v>
      </c>
      <c r="I43" s="45">
        <f>IF(Afwegingskader!D22=Energie!$I$39,VLOOKUP(Afwegingskader!C22,Energie!$B$4:$F$13,5),0)</f>
        <v>0</v>
      </c>
      <c r="J43" s="45">
        <f>Afwegingskader!E22</f>
        <v>0</v>
      </c>
      <c r="K43" s="45">
        <f t="shared" si="8"/>
        <v>0</v>
      </c>
      <c r="L43">
        <f>IF(I43&lt;&gt;0,Afwegingskader!H22,0)</f>
        <v>0</v>
      </c>
      <c r="M43">
        <f t="shared" si="9"/>
        <v>0</v>
      </c>
    </row>
    <row r="44" spans="8:13" x14ac:dyDescent="0.25">
      <c r="H44" s="45" t="str">
        <f>Achtergrond!H33</f>
        <v>Gebouw 5</v>
      </c>
      <c r="I44" s="45">
        <f>IF(Afwegingskader!D23=Energie!$I$39,VLOOKUP(Afwegingskader!C23,Energie!$B$4:$F$13,5),0)</f>
        <v>0</v>
      </c>
      <c r="J44" s="45">
        <f>Afwegingskader!E23</f>
        <v>0</v>
      </c>
      <c r="K44" s="45">
        <f t="shared" si="8"/>
        <v>0</v>
      </c>
      <c r="L44">
        <f>IF(I44&lt;&gt;0,Afwegingskader!H23,0)</f>
        <v>0</v>
      </c>
      <c r="M44">
        <f t="shared" si="9"/>
        <v>0</v>
      </c>
    </row>
    <row r="45" spans="8:13" x14ac:dyDescent="0.25">
      <c r="H45" s="45" t="str">
        <f>Achtergrond!H34</f>
        <v>Gebouw 6</v>
      </c>
      <c r="I45" s="45">
        <f>IF(Afwegingskader!D24=Energie!$I$39,VLOOKUP(Afwegingskader!C24,Energie!$B$4:$F$13,5),0)</f>
        <v>0</v>
      </c>
      <c r="J45" s="45">
        <f>Afwegingskader!E24</f>
        <v>0</v>
      </c>
      <c r="K45" s="45">
        <f t="shared" si="8"/>
        <v>0</v>
      </c>
      <c r="L45">
        <f>IF(I45&lt;&gt;0,Afwegingskader!H24,0)</f>
        <v>0</v>
      </c>
      <c r="M45">
        <f t="shared" si="9"/>
        <v>0</v>
      </c>
    </row>
    <row r="46" spans="8:13" x14ac:dyDescent="0.25">
      <c r="H46" s="45" t="str">
        <f>Achtergrond!H35</f>
        <v>Gebouw 7</v>
      </c>
      <c r="I46" s="45">
        <f>IF(Afwegingskader!D25=Energie!$I$39,VLOOKUP(Afwegingskader!C25,Energie!$B$4:$F$13,5),0)</f>
        <v>0</v>
      </c>
      <c r="J46" s="45">
        <f>Afwegingskader!E25</f>
        <v>0</v>
      </c>
      <c r="K46" s="45">
        <f t="shared" si="8"/>
        <v>0</v>
      </c>
      <c r="L46">
        <f>IF(I46&lt;&gt;0,Afwegingskader!H25,0)</f>
        <v>0</v>
      </c>
      <c r="M46">
        <f t="shared" si="9"/>
        <v>0</v>
      </c>
    </row>
    <row r="47" spans="8:13" x14ac:dyDescent="0.25">
      <c r="H47" s="45" t="str">
        <f>Achtergrond!H36</f>
        <v>Gebouw 8</v>
      </c>
      <c r="I47" s="45">
        <f>IF(Afwegingskader!D26=Energie!$I$39,VLOOKUP(Afwegingskader!C26,Energie!$B$4:$F$13,5),0)</f>
        <v>0</v>
      </c>
      <c r="J47" s="45">
        <f>Afwegingskader!E26</f>
        <v>0</v>
      </c>
      <c r="K47" s="45">
        <f t="shared" si="8"/>
        <v>0</v>
      </c>
      <c r="L47">
        <f>IF(I47&lt;&gt;0,Afwegingskader!H26,0)</f>
        <v>0</v>
      </c>
      <c r="M47">
        <f t="shared" si="9"/>
        <v>0</v>
      </c>
    </row>
    <row r="48" spans="8:13" x14ac:dyDescent="0.25">
      <c r="H48" s="45" t="str">
        <f>Achtergrond!H37</f>
        <v>Gebouw 9</v>
      </c>
      <c r="I48" s="45">
        <f>IF(Afwegingskader!D27=Energie!$I$39,VLOOKUP(Afwegingskader!C27,Energie!$B$4:$F$13,5),0)</f>
        <v>0</v>
      </c>
      <c r="J48" s="45">
        <f>Afwegingskader!E27</f>
        <v>0</v>
      </c>
      <c r="K48" s="45">
        <f t="shared" si="8"/>
        <v>0</v>
      </c>
      <c r="L48">
        <f>IF(I48&lt;&gt;0,Afwegingskader!H27,0)</f>
        <v>0</v>
      </c>
      <c r="M48">
        <f t="shared" si="9"/>
        <v>0</v>
      </c>
    </row>
    <row r="49" spans="8:13" x14ac:dyDescent="0.25">
      <c r="H49" s="45" t="str">
        <f>Achtergrond!H38</f>
        <v>Gebouw 10</v>
      </c>
      <c r="I49" s="45">
        <f>IF(Afwegingskader!D28=Energie!$I$39,VLOOKUP(Afwegingskader!C28,Energie!$B$4:$F$13,5),0)</f>
        <v>0</v>
      </c>
      <c r="J49" s="45">
        <f>Afwegingskader!E28</f>
        <v>0</v>
      </c>
      <c r="K49" s="45">
        <f t="shared" si="8"/>
        <v>0</v>
      </c>
      <c r="L49">
        <f>IF(I49&lt;&gt;0,Afwegingskader!H28,0)</f>
        <v>0</v>
      </c>
      <c r="M49">
        <f t="shared" si="9"/>
        <v>0</v>
      </c>
    </row>
  </sheetData>
  <sheetProtection selectLockedCells="1" selectUnlockedCells="1"/>
  <sortState ref="B4:H13">
    <sortCondition ref="B4"/>
  </sortState>
  <customSheetViews>
    <customSheetView guid="{D8312950-E576-4135-AF64-A034CFB4E6FC}" topLeftCell="A6">
      <selection activeCell="D22" sqref="D22"/>
      <pageMargins left="0.7" right="0.7" top="0.75" bottom="0.75" header="0.3" footer="0.3"/>
      <pageSetup paperSize="9" orientation="portrait" verticalDpi="0" r:id="rId1"/>
    </customSheetView>
  </customSheetViews>
  <pageMargins left="0.7" right="0.7" top="0.75" bottom="0.75" header="0.3" footer="0.3"/>
  <pageSetup paperSize="9" orientation="portrait" verticalDpi="0"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B20"/>
  <sheetViews>
    <sheetView workbookViewId="0">
      <selection activeCell="B19" sqref="B19"/>
    </sheetView>
  </sheetViews>
  <sheetFormatPr defaultRowHeight="15" x14ac:dyDescent="0.25"/>
  <sheetData>
    <row r="2" spans="1:2" x14ac:dyDescent="0.25">
      <c r="B2" t="s">
        <v>72</v>
      </c>
    </row>
    <row r="3" spans="1:2" x14ac:dyDescent="0.25">
      <c r="A3" t="s">
        <v>162</v>
      </c>
      <c r="B3" t="s">
        <v>168</v>
      </c>
    </row>
    <row r="4" spans="1:2" x14ac:dyDescent="0.25">
      <c r="A4" t="s">
        <v>163</v>
      </c>
      <c r="B4" t="s">
        <v>180</v>
      </c>
    </row>
    <row r="5" spans="1:2" x14ac:dyDescent="0.25">
      <c r="A5" t="s">
        <v>164</v>
      </c>
      <c r="B5" t="s">
        <v>169</v>
      </c>
    </row>
    <row r="7" spans="1:2" x14ac:dyDescent="0.25">
      <c r="B7" t="s">
        <v>71</v>
      </c>
    </row>
    <row r="8" spans="1:2" x14ac:dyDescent="0.25">
      <c r="A8" t="s">
        <v>162</v>
      </c>
      <c r="B8" t="s">
        <v>168</v>
      </c>
    </row>
    <row r="9" spans="1:2" x14ac:dyDescent="0.25">
      <c r="A9" t="s">
        <v>163</v>
      </c>
      <c r="B9" t="s">
        <v>181</v>
      </c>
    </row>
    <row r="10" spans="1:2" x14ac:dyDescent="0.25">
      <c r="A10" t="s">
        <v>164</v>
      </c>
      <c r="B10" t="s">
        <v>169</v>
      </c>
    </row>
    <row r="12" spans="1:2" x14ac:dyDescent="0.25">
      <c r="B12" t="s">
        <v>105</v>
      </c>
    </row>
    <row r="13" spans="1:2" x14ac:dyDescent="0.25">
      <c r="A13" t="s">
        <v>162</v>
      </c>
      <c r="B13" t="s">
        <v>168</v>
      </c>
    </row>
    <row r="14" spans="1:2" x14ac:dyDescent="0.25">
      <c r="A14" t="s">
        <v>163</v>
      </c>
      <c r="B14" t="s">
        <v>170</v>
      </c>
    </row>
    <row r="15" spans="1:2" x14ac:dyDescent="0.25">
      <c r="A15" t="s">
        <v>164</v>
      </c>
      <c r="B15" t="s">
        <v>169</v>
      </c>
    </row>
    <row r="17" spans="1:2" x14ac:dyDescent="0.25">
      <c r="B17" t="s">
        <v>165</v>
      </c>
    </row>
    <row r="18" spans="1:2" x14ac:dyDescent="0.25">
      <c r="A18" t="s">
        <v>162</v>
      </c>
      <c r="B18" t="s">
        <v>185</v>
      </c>
    </row>
    <row r="19" spans="1:2" x14ac:dyDescent="0.25">
      <c r="A19" t="s">
        <v>163</v>
      </c>
      <c r="B19" t="s">
        <v>167</v>
      </c>
    </row>
    <row r="20" spans="1:2" x14ac:dyDescent="0.25">
      <c r="A20" t="s">
        <v>164</v>
      </c>
      <c r="B20" t="s">
        <v>169</v>
      </c>
    </row>
  </sheetData>
  <customSheetViews>
    <customSheetView guid="{D8312950-E576-4135-AF64-A034CFB4E6FC}">
      <selection activeCell="B15" sqref="B15"/>
      <pageMargins left="0.7" right="0.7" top="0.75" bottom="0.75" header="0.3" footer="0.3"/>
      <pageSetup paperSize="9" orientation="portrait" verticalDpi="0" r:id="rId1"/>
    </customSheetView>
  </customSheetViews>
  <pageMargins left="0.7" right="0.7" top="0.75" bottom="0.75" header="0.3" footer="0.3"/>
  <pageSetup paperSize="9"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6</vt:i4>
      </vt:variant>
      <vt:variant>
        <vt:lpstr>Benoemde bereiken</vt:lpstr>
      </vt:variant>
      <vt:variant>
        <vt:i4>1</vt:i4>
      </vt:variant>
    </vt:vector>
  </HeadingPairs>
  <TitlesOfParts>
    <vt:vector size="7" baseType="lpstr">
      <vt:lpstr>Versiebeheer</vt:lpstr>
      <vt:lpstr>Afwegingskader</vt:lpstr>
      <vt:lpstr>Resultaat</vt:lpstr>
      <vt:lpstr>Achtergrond</vt:lpstr>
      <vt:lpstr>Energie</vt:lpstr>
      <vt:lpstr>Adviezen</vt:lpstr>
      <vt:lpstr>Afwegingskader!Afdrukbereik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 De Herdt</dc:creator>
  <cp:lastModifiedBy>Matthias Gobert</cp:lastModifiedBy>
  <cp:lastPrinted>2018-08-31T07:31:06Z</cp:lastPrinted>
  <dcterms:created xsi:type="dcterms:W3CDTF">2018-08-08T14:28:59Z</dcterms:created>
  <dcterms:modified xsi:type="dcterms:W3CDTF">2019-02-07T10:03:25Z</dcterms:modified>
</cp:coreProperties>
</file>